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gigoncalves\Desktop\CTRC\Processamento\"/>
    </mc:Choice>
  </mc:AlternateContent>
  <bookViews>
    <workbookView xWindow="0" yWindow="0" windowWidth="28800" windowHeight="12330"/>
  </bookViews>
  <sheets>
    <sheet name="Resumo Cenário Base" sheetId="24" r:id="rId1"/>
    <sheet name="APUCARANA" sheetId="1" r:id="rId2"/>
    <sheet name="CASCAVEL" sheetId="3" r:id="rId3"/>
    <sheet name="CAMPO MOURÂO" sheetId="2" r:id="rId4"/>
    <sheet name="LONDRINA " sheetId="4" r:id="rId5"/>
    <sheet name="MARINGA" sheetId="5" r:id="rId6"/>
    <sheet name="TOLEDO" sheetId="6" r:id="rId7"/>
    <sheet name="UMUARAMA" sheetId="7" r:id="rId8"/>
    <sheet name="CURITIBA" sheetId="8" r:id="rId9"/>
    <sheet name="FOZ DO IGUAÇU" sheetId="9" r:id="rId10"/>
    <sheet name="FRANCISCO BELTRÂO" sheetId="10" r:id="rId11"/>
    <sheet name="PARANAGUÁ" sheetId="11" r:id="rId12"/>
    <sheet name="PARANAVAÍ" sheetId="12" r:id="rId13"/>
    <sheet name="PATO BRANCO" sheetId="13" r:id="rId14"/>
    <sheet name="PONTA GROSSA" sheetId="14" r:id="rId15"/>
    <sheet name="TELEMACO BORBA" sheetId="15" r:id="rId16"/>
    <sheet name="CIANORTE" sheetId="16" r:id="rId17"/>
    <sheet name="LARANJEIRAS DO SUL" sheetId="20" r:id="rId18"/>
    <sheet name="WENCESLAU BRAZ" sheetId="23" r:id="rId19"/>
    <sheet name="SÃO MATEUS DO SUL" sheetId="17" r:id="rId20"/>
    <sheet name="QUEDAS DO IGUAÇU" sheetId="18" r:id="rId21"/>
  </sheets>
  <calcPr calcId="162913"/>
</workbook>
</file>

<file path=xl/calcChain.xml><?xml version="1.0" encoding="utf-8"?>
<calcChain xmlns="http://schemas.openxmlformats.org/spreadsheetml/2006/main">
  <c r="Q13" i="24" l="1"/>
  <c r="Q12" i="24"/>
  <c r="Q11" i="24"/>
  <c r="Q10" i="24"/>
  <c r="Q9" i="24"/>
  <c r="Q8" i="24"/>
  <c r="Q105" i="24" l="1"/>
  <c r="P105" i="24"/>
  <c r="R105" i="24" s="1"/>
  <c r="K105" i="24"/>
  <c r="L105" i="24" s="1"/>
  <c r="J105" i="24"/>
  <c r="Q104" i="24"/>
  <c r="P104" i="24"/>
  <c r="R104" i="24" s="1"/>
  <c r="K104" i="24"/>
  <c r="J104" i="24"/>
  <c r="Q103" i="24"/>
  <c r="P103" i="24"/>
  <c r="R103" i="24" s="1"/>
  <c r="K103" i="24"/>
  <c r="J103" i="24"/>
  <c r="Q102" i="24"/>
  <c r="P102" i="24"/>
  <c r="R102" i="24" s="1"/>
  <c r="K102" i="24"/>
  <c r="J102" i="24"/>
  <c r="Q101" i="24"/>
  <c r="P101" i="24"/>
  <c r="R101" i="24" s="1"/>
  <c r="K101" i="24"/>
  <c r="J101" i="24"/>
  <c r="Q100" i="24"/>
  <c r="P100" i="24"/>
  <c r="R100" i="24" s="1"/>
  <c r="K100" i="24"/>
  <c r="L100" i="24" s="1"/>
  <c r="J100" i="24"/>
  <c r="Q99" i="24"/>
  <c r="P99" i="24"/>
  <c r="R99" i="24" s="1"/>
  <c r="K99" i="24"/>
  <c r="J99" i="24"/>
  <c r="Q98" i="24"/>
  <c r="P98" i="24"/>
  <c r="R98" i="24" s="1"/>
  <c r="K98" i="24"/>
  <c r="J98" i="24"/>
  <c r="Q97" i="24"/>
  <c r="P97" i="24"/>
  <c r="R97" i="24" s="1"/>
  <c r="K97" i="24"/>
  <c r="J97" i="24"/>
  <c r="Q96" i="24"/>
  <c r="P96" i="24"/>
  <c r="R96" i="24" s="1"/>
  <c r="K96" i="24"/>
  <c r="J96" i="24"/>
  <c r="Q95" i="24"/>
  <c r="P95" i="24"/>
  <c r="R95" i="24" s="1"/>
  <c r="K95" i="24"/>
  <c r="J95" i="24"/>
  <c r="Q94" i="24"/>
  <c r="P94" i="24"/>
  <c r="R94" i="24" s="1"/>
  <c r="K94" i="24"/>
  <c r="J94" i="24"/>
  <c r="Q93" i="24"/>
  <c r="P93" i="24"/>
  <c r="R93" i="24" s="1"/>
  <c r="K93" i="24"/>
  <c r="J93" i="24"/>
  <c r="Q92" i="24"/>
  <c r="P92" i="24"/>
  <c r="R92" i="24" s="1"/>
  <c r="K92" i="24"/>
  <c r="J92" i="24"/>
  <c r="Q91" i="24"/>
  <c r="P91" i="24"/>
  <c r="R91" i="24" s="1"/>
  <c r="K91" i="24"/>
  <c r="J91" i="24"/>
  <c r="Q90" i="24"/>
  <c r="P90" i="24"/>
  <c r="R90" i="24" s="1"/>
  <c r="K90" i="24"/>
  <c r="J90" i="24"/>
  <c r="Q89" i="24"/>
  <c r="P89" i="24"/>
  <c r="R89" i="24" s="1"/>
  <c r="K89" i="24"/>
  <c r="J89" i="24"/>
  <c r="Q88" i="24"/>
  <c r="P88" i="24"/>
  <c r="R88" i="24" s="1"/>
  <c r="K88" i="24"/>
  <c r="J88" i="24"/>
  <c r="Q87" i="24"/>
  <c r="P87" i="24"/>
  <c r="R87" i="24" s="1"/>
  <c r="K87" i="24"/>
  <c r="L87" i="24" s="1"/>
  <c r="J87" i="24"/>
  <c r="Q86" i="24"/>
  <c r="P86" i="24"/>
  <c r="R86" i="24" s="1"/>
  <c r="K86" i="24"/>
  <c r="J86" i="24"/>
  <c r="Q85" i="24"/>
  <c r="P85" i="24"/>
  <c r="R85" i="24" s="1"/>
  <c r="K85" i="24"/>
  <c r="L85" i="24" s="1"/>
  <c r="J85" i="24"/>
  <c r="Q84" i="24"/>
  <c r="P84" i="24"/>
  <c r="R84" i="24" s="1"/>
  <c r="K84" i="24"/>
  <c r="J84" i="24"/>
  <c r="Q83" i="24"/>
  <c r="P83" i="24"/>
  <c r="R83" i="24" s="1"/>
  <c r="K83" i="24"/>
  <c r="J83" i="24"/>
  <c r="Q82" i="24"/>
  <c r="P82" i="24"/>
  <c r="R82" i="24" s="1"/>
  <c r="K82" i="24"/>
  <c r="J82" i="24"/>
  <c r="Q81" i="24"/>
  <c r="P81" i="24"/>
  <c r="R81" i="24" s="1"/>
  <c r="K81" i="24"/>
  <c r="J81" i="24"/>
  <c r="Q80" i="24"/>
  <c r="P80" i="24"/>
  <c r="R80" i="24" s="1"/>
  <c r="K80" i="24"/>
  <c r="J80" i="24"/>
  <c r="Q79" i="24"/>
  <c r="P79" i="24"/>
  <c r="R79" i="24" s="1"/>
  <c r="K79" i="24"/>
  <c r="J79" i="24"/>
  <c r="Q78" i="24"/>
  <c r="P78" i="24"/>
  <c r="R78" i="24" s="1"/>
  <c r="K78" i="24"/>
  <c r="J78" i="24"/>
  <c r="Q77" i="24"/>
  <c r="P77" i="24"/>
  <c r="R77" i="24" s="1"/>
  <c r="K77" i="24"/>
  <c r="L77" i="24" s="1"/>
  <c r="J77" i="24"/>
  <c r="R76" i="24"/>
  <c r="Q76" i="24"/>
  <c r="P76" i="24"/>
  <c r="K76" i="24"/>
  <c r="L76" i="24" s="1"/>
  <c r="J76" i="24"/>
  <c r="Q75" i="24"/>
  <c r="P75" i="24"/>
  <c r="R75" i="24" s="1"/>
  <c r="K75" i="24"/>
  <c r="J75" i="24"/>
  <c r="Q74" i="24"/>
  <c r="P74" i="24"/>
  <c r="R74" i="24" s="1"/>
  <c r="K74" i="24"/>
  <c r="J74" i="24"/>
  <c r="Q73" i="24"/>
  <c r="P73" i="24"/>
  <c r="R73" i="24" s="1"/>
  <c r="K73" i="24"/>
  <c r="L73" i="24" s="1"/>
  <c r="J73" i="24"/>
  <c r="Q72" i="24"/>
  <c r="P72" i="24"/>
  <c r="R72" i="24" s="1"/>
  <c r="K72" i="24"/>
  <c r="J72" i="24"/>
  <c r="Q71" i="24"/>
  <c r="P71" i="24"/>
  <c r="R71" i="24" s="1"/>
  <c r="K71" i="24"/>
  <c r="J71" i="24"/>
  <c r="Q70" i="24"/>
  <c r="P70" i="24"/>
  <c r="R70" i="24" s="1"/>
  <c r="K70" i="24"/>
  <c r="J70" i="24"/>
  <c r="Q69" i="24"/>
  <c r="P69" i="24"/>
  <c r="R69" i="24" s="1"/>
  <c r="K69" i="24"/>
  <c r="J69" i="24"/>
  <c r="Q68" i="24"/>
  <c r="P68" i="24"/>
  <c r="R68" i="24" s="1"/>
  <c r="K68" i="24"/>
  <c r="J68" i="24"/>
  <c r="Q67" i="24"/>
  <c r="P67" i="24"/>
  <c r="R67" i="24" s="1"/>
  <c r="K67" i="24"/>
  <c r="J67" i="24"/>
  <c r="Q66" i="24"/>
  <c r="P66" i="24"/>
  <c r="R66" i="24" s="1"/>
  <c r="K66" i="24"/>
  <c r="J66" i="24"/>
  <c r="Q65" i="24"/>
  <c r="P65" i="24"/>
  <c r="R65" i="24" s="1"/>
  <c r="K65" i="24"/>
  <c r="J65" i="24"/>
  <c r="Q64" i="24"/>
  <c r="P64" i="24"/>
  <c r="R64" i="24" s="1"/>
  <c r="K64" i="24"/>
  <c r="J64" i="24"/>
  <c r="Q63" i="24"/>
  <c r="P63" i="24"/>
  <c r="R63" i="24" s="1"/>
  <c r="K63" i="24"/>
  <c r="L63" i="24" s="1"/>
  <c r="J63" i="24"/>
  <c r="Q62" i="24"/>
  <c r="P62" i="24"/>
  <c r="R62" i="24" s="1"/>
  <c r="K62" i="24"/>
  <c r="J62" i="24"/>
  <c r="Q61" i="24"/>
  <c r="P61" i="24"/>
  <c r="R61" i="24" s="1"/>
  <c r="K61" i="24"/>
  <c r="J61" i="24"/>
  <c r="Q60" i="24"/>
  <c r="P60" i="24"/>
  <c r="R60" i="24" s="1"/>
  <c r="K60" i="24"/>
  <c r="J60" i="24"/>
  <c r="Q59" i="24"/>
  <c r="P59" i="24"/>
  <c r="R59" i="24" s="1"/>
  <c r="K59" i="24"/>
  <c r="J59" i="24"/>
  <c r="Q58" i="24"/>
  <c r="P58" i="24"/>
  <c r="R58" i="24" s="1"/>
  <c r="K58" i="24"/>
  <c r="J58" i="24"/>
  <c r="Q57" i="24"/>
  <c r="P57" i="24"/>
  <c r="R57" i="24" s="1"/>
  <c r="K57" i="24"/>
  <c r="J57" i="24"/>
  <c r="Q56" i="24"/>
  <c r="P56" i="24"/>
  <c r="R56" i="24" s="1"/>
  <c r="K56" i="24"/>
  <c r="J56" i="24"/>
  <c r="Q55" i="24"/>
  <c r="P55" i="24"/>
  <c r="R55" i="24" s="1"/>
  <c r="K55" i="24"/>
  <c r="J55" i="24"/>
  <c r="R54" i="24"/>
  <c r="Q54" i="24"/>
  <c r="P54" i="24"/>
  <c r="K54" i="24"/>
  <c r="J54" i="24"/>
  <c r="Q53" i="24"/>
  <c r="P53" i="24"/>
  <c r="R53" i="24" s="1"/>
  <c r="K53" i="24"/>
  <c r="J53" i="24"/>
  <c r="Q52" i="24"/>
  <c r="P52" i="24"/>
  <c r="R52" i="24" s="1"/>
  <c r="K52" i="24"/>
  <c r="J52" i="24"/>
  <c r="Q51" i="24"/>
  <c r="P51" i="24"/>
  <c r="R51" i="24" s="1"/>
  <c r="K51" i="24"/>
  <c r="J51" i="24"/>
  <c r="Q50" i="24"/>
  <c r="P50" i="24"/>
  <c r="R50" i="24" s="1"/>
  <c r="K50" i="24"/>
  <c r="J50" i="24"/>
  <c r="Q49" i="24"/>
  <c r="P49" i="24"/>
  <c r="R49" i="24" s="1"/>
  <c r="K49" i="24"/>
  <c r="J49" i="24"/>
  <c r="Q48" i="24"/>
  <c r="P48" i="24"/>
  <c r="R48" i="24" s="1"/>
  <c r="K48" i="24"/>
  <c r="J48" i="24"/>
  <c r="Q47" i="24"/>
  <c r="P47" i="24"/>
  <c r="R47" i="24" s="1"/>
  <c r="K47" i="24"/>
  <c r="J47" i="24"/>
  <c r="Q46" i="24"/>
  <c r="P46" i="24"/>
  <c r="R46" i="24" s="1"/>
  <c r="K46" i="24"/>
  <c r="J46" i="24"/>
  <c r="Q45" i="24"/>
  <c r="P45" i="24"/>
  <c r="R45" i="24" s="1"/>
  <c r="K45" i="24"/>
  <c r="J45" i="24"/>
  <c r="Q44" i="24"/>
  <c r="P44" i="24"/>
  <c r="R44" i="24" s="1"/>
  <c r="K44" i="24"/>
  <c r="L44" i="24" s="1"/>
  <c r="J44" i="24"/>
  <c r="R43" i="24"/>
  <c r="Q43" i="24"/>
  <c r="P43" i="24"/>
  <c r="K43" i="24"/>
  <c r="J43" i="24"/>
  <c r="Q42" i="24"/>
  <c r="P42" i="24"/>
  <c r="R42" i="24" s="1"/>
  <c r="K42" i="24"/>
  <c r="J42" i="24"/>
  <c r="Q41" i="24"/>
  <c r="P41" i="24"/>
  <c r="R41" i="24" s="1"/>
  <c r="K41" i="24"/>
  <c r="J41" i="24"/>
  <c r="Q40" i="24"/>
  <c r="P40" i="24"/>
  <c r="R40" i="24" s="1"/>
  <c r="K40" i="24"/>
  <c r="J40" i="24"/>
  <c r="Q39" i="24"/>
  <c r="P39" i="24"/>
  <c r="R39" i="24" s="1"/>
  <c r="K39" i="24"/>
  <c r="J39" i="24"/>
  <c r="Q38" i="24"/>
  <c r="P38" i="24"/>
  <c r="R38" i="24" s="1"/>
  <c r="K38" i="24"/>
  <c r="J38" i="24"/>
  <c r="Q37" i="24"/>
  <c r="P37" i="24"/>
  <c r="R37" i="24" s="1"/>
  <c r="K37" i="24"/>
  <c r="L37" i="24" s="1"/>
  <c r="J37" i="24"/>
  <c r="Q36" i="24"/>
  <c r="P36" i="24"/>
  <c r="R36" i="24" s="1"/>
  <c r="K36" i="24"/>
  <c r="J36" i="24"/>
  <c r="Q35" i="24"/>
  <c r="P35" i="24"/>
  <c r="R35" i="24" s="1"/>
  <c r="K35" i="24"/>
  <c r="J35" i="24"/>
  <c r="Q34" i="24"/>
  <c r="P34" i="24"/>
  <c r="R34" i="24" s="1"/>
  <c r="K34" i="24"/>
  <c r="J34" i="24"/>
  <c r="Q33" i="24"/>
  <c r="P33" i="24"/>
  <c r="R33" i="24" s="1"/>
  <c r="K33" i="24"/>
  <c r="J33" i="24"/>
  <c r="Q32" i="24"/>
  <c r="P32" i="24"/>
  <c r="R32" i="24" s="1"/>
  <c r="K32" i="24"/>
  <c r="J32" i="24"/>
  <c r="Q31" i="24"/>
  <c r="P31" i="24"/>
  <c r="R31" i="24" s="1"/>
  <c r="K31" i="24"/>
  <c r="J31" i="24"/>
  <c r="Q30" i="24"/>
  <c r="P30" i="24"/>
  <c r="R30" i="24" s="1"/>
  <c r="K30" i="24"/>
  <c r="J30" i="24"/>
  <c r="Q29" i="24"/>
  <c r="P29" i="24"/>
  <c r="R29" i="24" s="1"/>
  <c r="K29" i="24"/>
  <c r="J29" i="24"/>
  <c r="Q28" i="24"/>
  <c r="P28" i="24"/>
  <c r="R28" i="24" s="1"/>
  <c r="K28" i="24"/>
  <c r="L28" i="24" s="1"/>
  <c r="J28" i="24"/>
  <c r="Q27" i="24"/>
  <c r="P27" i="24"/>
  <c r="R27" i="24" s="1"/>
  <c r="K27" i="24"/>
  <c r="J27" i="24"/>
  <c r="Q26" i="24"/>
  <c r="P26" i="24"/>
  <c r="R26" i="24" s="1"/>
  <c r="K26" i="24"/>
  <c r="L26" i="24" s="1"/>
  <c r="J26" i="24"/>
  <c r="Q25" i="24"/>
  <c r="P25" i="24"/>
  <c r="R25" i="24" s="1"/>
  <c r="K25" i="24"/>
  <c r="J25" i="24"/>
  <c r="R24" i="24"/>
  <c r="Q24" i="24"/>
  <c r="P24" i="24"/>
  <c r="K24" i="24"/>
  <c r="J24" i="24"/>
  <c r="Q23" i="24"/>
  <c r="P23" i="24"/>
  <c r="R23" i="24" s="1"/>
  <c r="K23" i="24"/>
  <c r="J23" i="24"/>
  <c r="Q22" i="24"/>
  <c r="P22" i="24"/>
  <c r="R22" i="24" s="1"/>
  <c r="K22" i="24"/>
  <c r="L22" i="24" s="1"/>
  <c r="J22" i="24"/>
  <c r="Q21" i="24"/>
  <c r="P21" i="24"/>
  <c r="R21" i="24" s="1"/>
  <c r="K21" i="24"/>
  <c r="L21" i="24" s="1"/>
  <c r="J21" i="24"/>
  <c r="Q20" i="24"/>
  <c r="P20" i="24"/>
  <c r="R20" i="24" s="1"/>
  <c r="K20" i="24"/>
  <c r="L20" i="24" s="1"/>
  <c r="J20" i="24"/>
  <c r="Q19" i="24"/>
  <c r="P19" i="24"/>
  <c r="R19" i="24" s="1"/>
  <c r="K19" i="24"/>
  <c r="L19" i="24" s="1"/>
  <c r="J19" i="24"/>
  <c r="Q18" i="24"/>
  <c r="P18" i="24"/>
  <c r="R18" i="24" s="1"/>
  <c r="K18" i="24"/>
  <c r="L18" i="24" s="1"/>
  <c r="J18" i="24"/>
  <c r="Q17" i="24"/>
  <c r="P17" i="24"/>
  <c r="R17" i="24" s="1"/>
  <c r="K17" i="24"/>
  <c r="L17" i="24" s="1"/>
  <c r="J17" i="24"/>
  <c r="Q16" i="24"/>
  <c r="P16" i="24"/>
  <c r="R16" i="24" s="1"/>
  <c r="K16" i="24"/>
  <c r="L16" i="24" s="1"/>
  <c r="J16" i="24"/>
  <c r="Q15" i="24"/>
  <c r="P15" i="24"/>
  <c r="R15" i="24" s="1"/>
  <c r="K15" i="24"/>
  <c r="L15" i="24" s="1"/>
  <c r="J15" i="24"/>
  <c r="Q14" i="24"/>
  <c r="P14" i="24"/>
  <c r="R14" i="24" s="1"/>
  <c r="K14" i="24"/>
  <c r="J14" i="24"/>
  <c r="P13" i="24"/>
  <c r="R13" i="24" s="1"/>
  <c r="K13" i="24"/>
  <c r="J13" i="24"/>
  <c r="P12" i="24"/>
  <c r="R12" i="24" s="1"/>
  <c r="K12" i="24"/>
  <c r="J12" i="24"/>
  <c r="P11" i="24"/>
  <c r="R11" i="24" s="1"/>
  <c r="K11" i="24"/>
  <c r="J11" i="24"/>
  <c r="P10" i="24"/>
  <c r="R10" i="24" s="1"/>
  <c r="K10" i="24"/>
  <c r="J10" i="24"/>
  <c r="P9" i="24"/>
  <c r="R9" i="24" s="1"/>
  <c r="K9" i="24"/>
  <c r="J9" i="24"/>
  <c r="P8" i="24"/>
  <c r="R8" i="24" s="1"/>
  <c r="K8" i="24"/>
  <c r="L8" i="24" s="1"/>
  <c r="J8" i="24"/>
  <c r="K115" i="5" l="1"/>
  <c r="F115" i="5"/>
  <c r="O108" i="5"/>
  <c r="N108" i="5"/>
  <c r="I108" i="5"/>
  <c r="J108" i="5" s="1"/>
  <c r="H108" i="5"/>
  <c r="O107" i="5"/>
  <c r="N107" i="5"/>
  <c r="P107" i="5" s="1"/>
  <c r="I107" i="5"/>
  <c r="J107" i="5" s="1"/>
  <c r="H107" i="5"/>
  <c r="O106" i="5"/>
  <c r="N106" i="5"/>
  <c r="I106" i="5"/>
  <c r="J106" i="5" s="1"/>
  <c r="H106" i="5"/>
  <c r="O105" i="5"/>
  <c r="N105" i="5"/>
  <c r="P105" i="5" s="1"/>
  <c r="I105" i="5"/>
  <c r="J105" i="5" s="1"/>
  <c r="H105" i="5"/>
  <c r="O104" i="5"/>
  <c r="N104" i="5"/>
  <c r="I104" i="5"/>
  <c r="J104" i="5" s="1"/>
  <c r="H104" i="5"/>
  <c r="O103" i="5"/>
  <c r="N103" i="5"/>
  <c r="P103" i="5" s="1"/>
  <c r="I103" i="5"/>
  <c r="J103" i="5" s="1"/>
  <c r="H103" i="5"/>
  <c r="O102" i="5"/>
  <c r="N102" i="5"/>
  <c r="I102" i="5"/>
  <c r="J102" i="5" s="1"/>
  <c r="H102" i="5"/>
  <c r="O101" i="5"/>
  <c r="N101" i="5"/>
  <c r="I101" i="5"/>
  <c r="J101" i="5" s="1"/>
  <c r="H101" i="5"/>
  <c r="O97" i="5"/>
  <c r="N97" i="5"/>
  <c r="I97" i="5"/>
  <c r="J97" i="5" s="1"/>
  <c r="H97" i="5"/>
  <c r="O96" i="5"/>
  <c r="N96" i="5"/>
  <c r="P96" i="5" s="1"/>
  <c r="I96" i="5"/>
  <c r="J96" i="5" s="1"/>
  <c r="H96" i="5"/>
  <c r="O95" i="5"/>
  <c r="N95" i="5"/>
  <c r="I95" i="5"/>
  <c r="J95" i="5" s="1"/>
  <c r="H95" i="5"/>
  <c r="N94" i="5"/>
  <c r="M94" i="5"/>
  <c r="L94" i="5"/>
  <c r="I94" i="5"/>
  <c r="J94" i="5" s="1"/>
  <c r="H94" i="5"/>
  <c r="O91" i="5"/>
  <c r="N91" i="5"/>
  <c r="P91" i="5" s="1"/>
  <c r="I91" i="5"/>
  <c r="J91" i="5" s="1"/>
  <c r="H91" i="5"/>
  <c r="O90" i="5"/>
  <c r="N90" i="5"/>
  <c r="I90" i="5"/>
  <c r="J90" i="5" s="1"/>
  <c r="H90" i="5"/>
  <c r="O86" i="5"/>
  <c r="N86" i="5"/>
  <c r="P86" i="5" s="1"/>
  <c r="I86" i="5"/>
  <c r="J86" i="5" s="1"/>
  <c r="H86" i="5"/>
  <c r="O85" i="5"/>
  <c r="N85" i="5"/>
  <c r="I85" i="5"/>
  <c r="J85" i="5" s="1"/>
  <c r="H85" i="5"/>
  <c r="O84" i="5"/>
  <c r="N84" i="5"/>
  <c r="P84" i="5" s="1"/>
  <c r="I84" i="5"/>
  <c r="J84" i="5" s="1"/>
  <c r="H84" i="5"/>
  <c r="O83" i="5"/>
  <c r="N83" i="5"/>
  <c r="I83" i="5"/>
  <c r="J83" i="5" s="1"/>
  <c r="H83" i="5"/>
  <c r="O82" i="5"/>
  <c r="N82" i="5"/>
  <c r="I82" i="5"/>
  <c r="J82" i="5" s="1"/>
  <c r="H82" i="5"/>
  <c r="O81" i="5"/>
  <c r="N81" i="5"/>
  <c r="I81" i="5"/>
  <c r="J81" i="5" s="1"/>
  <c r="H81" i="5"/>
  <c r="O80" i="5"/>
  <c r="N80" i="5"/>
  <c r="I80" i="5"/>
  <c r="J80" i="5" s="1"/>
  <c r="H80" i="5"/>
  <c r="O79" i="5"/>
  <c r="N79" i="5"/>
  <c r="P79" i="5" s="1"/>
  <c r="I79" i="5"/>
  <c r="J79" i="5" s="1"/>
  <c r="H79" i="5"/>
  <c r="N78" i="5"/>
  <c r="M78" i="5"/>
  <c r="L78" i="5"/>
  <c r="I78" i="5"/>
  <c r="J78" i="5" s="1"/>
  <c r="H78" i="5"/>
  <c r="O75" i="5"/>
  <c r="N75" i="5"/>
  <c r="P75" i="5" s="1"/>
  <c r="I75" i="5"/>
  <c r="J75" i="5" s="1"/>
  <c r="H75" i="5"/>
  <c r="O74" i="5"/>
  <c r="N74" i="5"/>
  <c r="P74" i="5" s="1"/>
  <c r="I74" i="5"/>
  <c r="J74" i="5" s="1"/>
  <c r="H74" i="5"/>
  <c r="O73" i="5"/>
  <c r="N73" i="5"/>
  <c r="P73" i="5" s="1"/>
  <c r="J73" i="5"/>
  <c r="I73" i="5"/>
  <c r="H73" i="5"/>
  <c r="M65" i="5"/>
  <c r="L65" i="5"/>
  <c r="K65" i="5"/>
  <c r="F65" i="5"/>
  <c r="O60" i="5"/>
  <c r="N60" i="5"/>
  <c r="P60" i="5" s="1"/>
  <c r="I60" i="5"/>
  <c r="J60" i="5" s="1"/>
  <c r="H60" i="5"/>
  <c r="O59" i="5"/>
  <c r="N59" i="5"/>
  <c r="P59" i="5" s="1"/>
  <c r="I59" i="5"/>
  <c r="H59" i="5"/>
  <c r="O58" i="5"/>
  <c r="N58" i="5"/>
  <c r="P58" i="5" s="1"/>
  <c r="I58" i="5"/>
  <c r="H58" i="5"/>
  <c r="O57" i="5"/>
  <c r="N57" i="5"/>
  <c r="P57" i="5" s="1"/>
  <c r="I57" i="5"/>
  <c r="H57" i="5"/>
  <c r="O56" i="5"/>
  <c r="N56" i="5"/>
  <c r="I56" i="5"/>
  <c r="H56" i="5"/>
  <c r="O55" i="5"/>
  <c r="N55" i="5"/>
  <c r="P55" i="5" s="1"/>
  <c r="I55" i="5"/>
  <c r="H55" i="5"/>
  <c r="O54" i="5"/>
  <c r="N54" i="5"/>
  <c r="P54" i="5" s="1"/>
  <c r="I54" i="5"/>
  <c r="H54" i="5"/>
  <c r="O53" i="5"/>
  <c r="N53" i="5"/>
  <c r="P53" i="5" s="1"/>
  <c r="I53" i="5"/>
  <c r="H53" i="5"/>
  <c r="O52" i="5"/>
  <c r="N52" i="5"/>
  <c r="I52" i="5"/>
  <c r="H52" i="5"/>
  <c r="O51" i="5"/>
  <c r="N51" i="5"/>
  <c r="P51" i="5" s="1"/>
  <c r="I51" i="5"/>
  <c r="H51" i="5"/>
  <c r="O50" i="5"/>
  <c r="N50" i="5"/>
  <c r="P50" i="5" s="1"/>
  <c r="I50" i="5"/>
  <c r="H50" i="5"/>
  <c r="O49" i="5"/>
  <c r="N49" i="5"/>
  <c r="P49" i="5" s="1"/>
  <c r="I49" i="5"/>
  <c r="H49" i="5"/>
  <c r="O48" i="5"/>
  <c r="N48" i="5"/>
  <c r="I48" i="5"/>
  <c r="H48" i="5"/>
  <c r="O47" i="5"/>
  <c r="N47" i="5"/>
  <c r="P47" i="5" s="1"/>
  <c r="I47" i="5"/>
  <c r="H47" i="5"/>
  <c r="O46" i="5"/>
  <c r="N46" i="5"/>
  <c r="P46" i="5" s="1"/>
  <c r="I46" i="5"/>
  <c r="H46" i="5"/>
  <c r="O45" i="5"/>
  <c r="N45" i="5"/>
  <c r="P45" i="5" s="1"/>
  <c r="I45" i="5"/>
  <c r="H45" i="5"/>
  <c r="O44" i="5"/>
  <c r="N44" i="5"/>
  <c r="I44" i="5"/>
  <c r="H44" i="5"/>
  <c r="O43" i="5"/>
  <c r="N43" i="5"/>
  <c r="P43" i="5" s="1"/>
  <c r="I43" i="5"/>
  <c r="H43" i="5"/>
  <c r="O42" i="5"/>
  <c r="N42" i="5"/>
  <c r="P42" i="5" s="1"/>
  <c r="I42" i="5"/>
  <c r="J42" i="5" s="1"/>
  <c r="H42" i="5"/>
  <c r="O41" i="5"/>
  <c r="N41" i="5"/>
  <c r="I41" i="5"/>
  <c r="H41" i="5"/>
  <c r="O40" i="5"/>
  <c r="N40" i="5"/>
  <c r="P40" i="5" s="1"/>
  <c r="I40" i="5"/>
  <c r="H40" i="5"/>
  <c r="O39" i="5"/>
  <c r="N39" i="5"/>
  <c r="P39" i="5" s="1"/>
  <c r="I39" i="5"/>
  <c r="H39" i="5"/>
  <c r="O38" i="5"/>
  <c r="N38" i="5"/>
  <c r="P38" i="5" s="1"/>
  <c r="I38" i="5"/>
  <c r="J38" i="5" s="1"/>
  <c r="H38" i="5"/>
  <c r="M33" i="5"/>
  <c r="L33" i="5"/>
  <c r="K33" i="5"/>
  <c r="F33" i="5"/>
  <c r="O32" i="5"/>
  <c r="N32" i="5"/>
  <c r="I32" i="5"/>
  <c r="J32" i="5" s="1"/>
  <c r="H32" i="5"/>
  <c r="O31" i="5"/>
  <c r="N31" i="5"/>
  <c r="P31" i="5" s="1"/>
  <c r="I31" i="5"/>
  <c r="H31" i="5"/>
  <c r="O30" i="5"/>
  <c r="N30" i="5"/>
  <c r="I30" i="5"/>
  <c r="H30" i="5"/>
  <c r="O29" i="5"/>
  <c r="N29" i="5"/>
  <c r="P29" i="5" s="1"/>
  <c r="I29" i="5"/>
  <c r="H29" i="5"/>
  <c r="O28" i="5"/>
  <c r="N28" i="5"/>
  <c r="P28" i="5" s="1"/>
  <c r="I28" i="5"/>
  <c r="H28" i="5"/>
  <c r="O27" i="5"/>
  <c r="N27" i="5"/>
  <c r="P27" i="5" s="1"/>
  <c r="I27" i="5"/>
  <c r="H27" i="5"/>
  <c r="O26" i="5"/>
  <c r="N26" i="5"/>
  <c r="I26" i="5"/>
  <c r="H26" i="5"/>
  <c r="O25" i="5"/>
  <c r="N25" i="5"/>
  <c r="P25" i="5" s="1"/>
  <c r="I25" i="5"/>
  <c r="H25" i="5"/>
  <c r="O24" i="5"/>
  <c r="N24" i="5"/>
  <c r="P24" i="5" s="1"/>
  <c r="I24" i="5"/>
  <c r="H24" i="5"/>
  <c r="O23" i="5"/>
  <c r="N23" i="5"/>
  <c r="P23" i="5" s="1"/>
  <c r="I23" i="5"/>
  <c r="H23" i="5"/>
  <c r="O22" i="5"/>
  <c r="N22" i="5"/>
  <c r="P22" i="5" s="1"/>
  <c r="I22" i="5"/>
  <c r="H22" i="5"/>
  <c r="O21" i="5"/>
  <c r="N21" i="5"/>
  <c r="P21" i="5" s="1"/>
  <c r="I21" i="5"/>
  <c r="H21" i="5"/>
  <c r="O20" i="5"/>
  <c r="N20" i="5"/>
  <c r="P20" i="5" s="1"/>
  <c r="I20" i="5"/>
  <c r="H20" i="5"/>
  <c r="O19" i="5"/>
  <c r="N19" i="5"/>
  <c r="P19" i="5" s="1"/>
  <c r="I19" i="5"/>
  <c r="H19" i="5"/>
  <c r="O18" i="5"/>
  <c r="N18" i="5"/>
  <c r="I18" i="5"/>
  <c r="H18" i="5"/>
  <c r="O17" i="5"/>
  <c r="N17" i="5"/>
  <c r="P17" i="5" s="1"/>
  <c r="I17" i="5"/>
  <c r="H17" i="5"/>
  <c r="O16" i="5"/>
  <c r="N16" i="5"/>
  <c r="P16" i="5" s="1"/>
  <c r="I16" i="5"/>
  <c r="H16" i="5"/>
  <c r="O15" i="5"/>
  <c r="N15" i="5"/>
  <c r="P15" i="5" s="1"/>
  <c r="I15" i="5"/>
  <c r="H15" i="5"/>
  <c r="O14" i="5"/>
  <c r="N14" i="5"/>
  <c r="I14" i="5"/>
  <c r="H14" i="5"/>
  <c r="O13" i="5"/>
  <c r="N13" i="5"/>
  <c r="P13" i="5" s="1"/>
  <c r="I13" i="5"/>
  <c r="J13" i="5" s="1"/>
  <c r="H13" i="5"/>
  <c r="O12" i="5"/>
  <c r="N12" i="5"/>
  <c r="I12" i="5"/>
  <c r="H12" i="5"/>
  <c r="O11" i="5"/>
  <c r="N11" i="5"/>
  <c r="I11" i="5"/>
  <c r="H11" i="5"/>
  <c r="O10" i="5"/>
  <c r="N10" i="5"/>
  <c r="I10" i="5"/>
  <c r="H10" i="5"/>
  <c r="O9" i="5"/>
  <c r="N9" i="5"/>
  <c r="I9" i="5"/>
  <c r="H9" i="5"/>
  <c r="O8" i="5"/>
  <c r="N8" i="5"/>
  <c r="I8" i="5"/>
  <c r="H8" i="5"/>
  <c r="O7" i="5"/>
  <c r="N7" i="5"/>
  <c r="I7" i="5"/>
  <c r="H7" i="5"/>
  <c r="P6" i="5"/>
  <c r="O6" i="5"/>
  <c r="N6" i="5"/>
  <c r="I6" i="5"/>
  <c r="J6" i="5" s="1"/>
  <c r="H6" i="5"/>
  <c r="P10" i="5" l="1"/>
  <c r="P102" i="5"/>
  <c r="P18" i="5"/>
  <c r="P44" i="5"/>
  <c r="P52" i="5"/>
  <c r="P104" i="5"/>
  <c r="P56" i="5"/>
  <c r="P81" i="5"/>
  <c r="P83" i="5"/>
  <c r="P12" i="5"/>
  <c r="P26" i="5"/>
  <c r="P32" i="5"/>
  <c r="P41" i="5"/>
  <c r="P11" i="5"/>
  <c r="P14" i="5"/>
  <c r="L115" i="5"/>
  <c r="P8" i="5"/>
  <c r="P30" i="5"/>
  <c r="J65" i="5"/>
  <c r="P48" i="5"/>
  <c r="O65" i="5"/>
  <c r="P80" i="5"/>
  <c r="P85" i="5"/>
  <c r="P95" i="5"/>
  <c r="P106" i="5"/>
  <c r="P7" i="5"/>
  <c r="J115" i="5"/>
  <c r="P90" i="5"/>
  <c r="P97" i="5"/>
  <c r="P108" i="5"/>
  <c r="J33" i="5"/>
  <c r="M115" i="5"/>
  <c r="O78" i="5"/>
  <c r="P78" i="5"/>
  <c r="O33" i="5"/>
  <c r="N33" i="5"/>
  <c r="P33" i="5" s="1"/>
  <c r="P101" i="5"/>
  <c r="P9" i="5"/>
  <c r="N65" i="5"/>
  <c r="P65" i="5" s="1"/>
  <c r="P82" i="5"/>
  <c r="N115" i="5"/>
  <c r="P94" i="5"/>
  <c r="O94" i="5"/>
  <c r="H34" i="4"/>
  <c r="I34" i="4"/>
  <c r="J34" i="4"/>
  <c r="N34" i="4"/>
  <c r="H39" i="4"/>
  <c r="I39" i="4"/>
  <c r="N39" i="4"/>
  <c r="H40" i="4"/>
  <c r="I40" i="4"/>
  <c r="N40" i="4"/>
  <c r="H41" i="4"/>
  <c r="I41" i="4"/>
  <c r="N41" i="4"/>
  <c r="H42" i="4"/>
  <c r="I42" i="4"/>
  <c r="J42" i="4" s="1"/>
  <c r="N42" i="4"/>
  <c r="H43" i="4"/>
  <c r="I43" i="4"/>
  <c r="N43" i="4"/>
  <c r="H44" i="4"/>
  <c r="I44" i="4"/>
  <c r="J44" i="4" s="1"/>
  <c r="N44" i="4"/>
  <c r="H45" i="4"/>
  <c r="I45" i="4"/>
  <c r="N45" i="4"/>
  <c r="H46" i="4"/>
  <c r="I46" i="4"/>
  <c r="N46" i="4"/>
  <c r="H47" i="4"/>
  <c r="I47" i="4"/>
  <c r="N47" i="4"/>
  <c r="H48" i="4"/>
  <c r="I48" i="4"/>
  <c r="N48" i="4"/>
  <c r="H49" i="4"/>
  <c r="I49" i="4"/>
  <c r="N49" i="4"/>
  <c r="H50" i="4"/>
  <c r="I50" i="4"/>
  <c r="N50" i="4"/>
  <c r="O15" i="4"/>
  <c r="M13" i="17"/>
  <c r="L13" i="17"/>
  <c r="K13" i="17"/>
  <c r="J13" i="17"/>
  <c r="L19" i="14"/>
  <c r="K19" i="14"/>
  <c r="K27" i="4"/>
  <c r="P115" i="5" l="1"/>
  <c r="O115" i="5"/>
  <c r="O6" i="2"/>
  <c r="O46" i="4" l="1"/>
  <c r="P46" i="4"/>
  <c r="O20" i="4"/>
  <c r="H20" i="4"/>
  <c r="I20" i="4"/>
  <c r="N63" i="4" l="1"/>
  <c r="I63" i="4"/>
  <c r="J63" i="4"/>
  <c r="N64" i="4"/>
  <c r="I64" i="4"/>
  <c r="J64" i="4" s="1"/>
  <c r="L64" i="4" s="1"/>
  <c r="H64" i="4"/>
  <c r="N69" i="4"/>
  <c r="M89" i="4"/>
  <c r="M88" i="4"/>
  <c r="M75" i="4"/>
  <c r="M69" i="4"/>
  <c r="L79" i="4"/>
  <c r="K98" i="4"/>
  <c r="F98" i="4"/>
  <c r="P69" i="4" l="1"/>
  <c r="O69" i="4"/>
  <c r="P64" i="4"/>
  <c r="M98" i="4"/>
  <c r="O64" i="4"/>
  <c r="I69" i="4"/>
  <c r="J69" i="4" s="1"/>
  <c r="L69" i="4" s="1"/>
  <c r="H69" i="4"/>
  <c r="O66" i="4"/>
  <c r="N66" i="4"/>
  <c r="I66" i="4"/>
  <c r="J66" i="4" s="1"/>
  <c r="L66" i="4" s="1"/>
  <c r="H66" i="4"/>
  <c r="H63" i="4"/>
  <c r="P63" i="4"/>
  <c r="O63" i="4"/>
  <c r="O65" i="4"/>
  <c r="N65" i="4"/>
  <c r="I65" i="4"/>
  <c r="J65" i="4" s="1"/>
  <c r="L65" i="4" s="1"/>
  <c r="H65" i="4"/>
  <c r="N20" i="4"/>
  <c r="P20" i="4" l="1"/>
  <c r="L63" i="4"/>
  <c r="P66" i="4"/>
  <c r="P65" i="4"/>
  <c r="N89" i="4" l="1"/>
  <c r="I89" i="4"/>
  <c r="J89" i="4" s="1"/>
  <c r="L89" i="4" s="1"/>
  <c r="H89" i="4"/>
  <c r="N88" i="4"/>
  <c r="P88" i="4" s="1"/>
  <c r="I88" i="4"/>
  <c r="J88" i="4" s="1"/>
  <c r="L88" i="4" s="1"/>
  <c r="H88" i="4"/>
  <c r="N86" i="4"/>
  <c r="P86" i="4" s="1"/>
  <c r="I86" i="4"/>
  <c r="J86" i="4" s="1"/>
  <c r="L86" i="4" s="1"/>
  <c r="H86" i="4"/>
  <c r="N85" i="4"/>
  <c r="P85" i="4" s="1"/>
  <c r="I85" i="4"/>
  <c r="J85" i="4" s="1"/>
  <c r="L85" i="4" s="1"/>
  <c r="H85" i="4"/>
  <c r="N82" i="4"/>
  <c r="I82" i="4"/>
  <c r="J82" i="4" s="1"/>
  <c r="L82" i="4" s="1"/>
  <c r="H82" i="4"/>
  <c r="N80" i="4"/>
  <c r="P80" i="4" s="1"/>
  <c r="I80" i="4"/>
  <c r="J80" i="4" s="1"/>
  <c r="L80" i="4" s="1"/>
  <c r="H80" i="4"/>
  <c r="N79" i="4"/>
  <c r="P79" i="4" s="1"/>
  <c r="I79" i="4"/>
  <c r="H79" i="4"/>
  <c r="N78" i="4"/>
  <c r="I78" i="4"/>
  <c r="J78" i="4" s="1"/>
  <c r="L78" i="4" s="1"/>
  <c r="H78" i="4"/>
  <c r="N75" i="4"/>
  <c r="P75" i="4" s="1"/>
  <c r="I75" i="4"/>
  <c r="J75" i="4" s="1"/>
  <c r="L75" i="4" s="1"/>
  <c r="H75" i="4"/>
  <c r="N74" i="4"/>
  <c r="I74" i="4"/>
  <c r="J74" i="4" s="1"/>
  <c r="L74" i="4" s="1"/>
  <c r="H74" i="4"/>
  <c r="N73" i="4"/>
  <c r="P73" i="4" s="1"/>
  <c r="I73" i="4"/>
  <c r="J73" i="4" s="1"/>
  <c r="L73" i="4" s="1"/>
  <c r="H73" i="4"/>
  <c r="O89" i="4"/>
  <c r="O88" i="4"/>
  <c r="O86" i="4"/>
  <c r="O85" i="4"/>
  <c r="O82" i="4"/>
  <c r="O80" i="4"/>
  <c r="O79" i="4"/>
  <c r="O78" i="4"/>
  <c r="O75" i="4"/>
  <c r="O74" i="4"/>
  <c r="O73" i="4"/>
  <c r="L98" i="4" l="1"/>
  <c r="J98" i="4"/>
  <c r="P78" i="4"/>
  <c r="N98" i="4"/>
  <c r="P74" i="4"/>
  <c r="P82" i="4"/>
  <c r="P89" i="4"/>
  <c r="O8" i="7"/>
  <c r="O9" i="12"/>
  <c r="M27" i="4" l="1"/>
  <c r="L27" i="4"/>
  <c r="L23" i="11"/>
  <c r="M23" i="11"/>
  <c r="N22" i="11"/>
  <c r="N21" i="11"/>
  <c r="N20" i="11"/>
  <c r="N19" i="11"/>
  <c r="N18" i="11"/>
  <c r="N17" i="11"/>
  <c r="K23" i="11"/>
  <c r="M12" i="11"/>
  <c r="L12" i="11"/>
  <c r="K12" i="11"/>
  <c r="J12" i="11"/>
  <c r="F23" i="11"/>
  <c r="F12" i="11"/>
  <c r="H22" i="11"/>
  <c r="H21" i="11"/>
  <c r="H20" i="11"/>
  <c r="H19" i="11"/>
  <c r="H18" i="11"/>
  <c r="H17" i="11"/>
  <c r="N23" i="11" l="1"/>
  <c r="O27" i="4"/>
  <c r="O18" i="14" l="1"/>
  <c r="M19" i="14"/>
  <c r="J19" i="14"/>
  <c r="F19" i="14"/>
  <c r="O19" i="14" l="1"/>
  <c r="F21" i="13"/>
  <c r="M21" i="13"/>
  <c r="L21" i="13"/>
  <c r="K21" i="13"/>
  <c r="M11" i="13"/>
  <c r="L11" i="13"/>
  <c r="K11" i="13"/>
  <c r="J11" i="13"/>
  <c r="F11" i="13"/>
  <c r="O11" i="13" l="1"/>
  <c r="O21" i="13"/>
  <c r="F15" i="16"/>
  <c r="M15" i="16"/>
  <c r="L15" i="16"/>
  <c r="K15" i="16"/>
  <c r="N14" i="16"/>
  <c r="I14" i="16"/>
  <c r="H14" i="16"/>
  <c r="N13" i="16"/>
  <c r="I13" i="16"/>
  <c r="J15" i="16" s="1"/>
  <c r="H13" i="16"/>
  <c r="N15" i="16" l="1"/>
  <c r="P15" i="16" s="1"/>
  <c r="O15" i="16"/>
  <c r="M12" i="23"/>
  <c r="L12" i="23"/>
  <c r="L13" i="23" l="1"/>
  <c r="K13" i="23"/>
  <c r="J13" i="23"/>
  <c r="F13" i="23"/>
  <c r="O12" i="23"/>
  <c r="N12" i="23"/>
  <c r="N13" i="23" s="1"/>
  <c r="I12" i="23"/>
  <c r="H12" i="23"/>
  <c r="P12" i="23" l="1"/>
  <c r="M13" i="20" l="1"/>
  <c r="L13" i="20"/>
  <c r="K13" i="20"/>
  <c r="J13" i="20"/>
  <c r="F7" i="20"/>
  <c r="N12" i="20"/>
  <c r="P12" i="20" s="1"/>
  <c r="I12" i="20"/>
  <c r="H12" i="20"/>
  <c r="O12" i="20"/>
  <c r="F13" i="20"/>
  <c r="O14" i="16"/>
  <c r="O20" i="13"/>
  <c r="O19" i="13"/>
  <c r="O18" i="13"/>
  <c r="O17" i="13"/>
  <c r="O16" i="13"/>
  <c r="O17" i="14"/>
  <c r="O16" i="14"/>
  <c r="O15" i="14"/>
  <c r="O13" i="16"/>
  <c r="N13" i="20" l="1"/>
  <c r="M20" i="6"/>
  <c r="N21" i="15"/>
  <c r="P21" i="15" s="1"/>
  <c r="N20" i="15"/>
  <c r="F22" i="15"/>
  <c r="K22" i="15"/>
  <c r="J22" i="15"/>
  <c r="M22" i="15"/>
  <c r="L22" i="15"/>
  <c r="I21" i="15"/>
  <c r="H21" i="15"/>
  <c r="I20" i="15"/>
  <c r="H20" i="15"/>
  <c r="F15" i="15"/>
  <c r="K15" i="15"/>
  <c r="J15" i="15"/>
  <c r="M15" i="15"/>
  <c r="L15" i="15"/>
  <c r="O21" i="15"/>
  <c r="O20" i="15"/>
  <c r="O14" i="15"/>
  <c r="O13" i="15"/>
  <c r="O7" i="15"/>
  <c r="F19" i="12"/>
  <c r="F10" i="12"/>
  <c r="M19" i="12"/>
  <c r="L19" i="12"/>
  <c r="K19" i="12"/>
  <c r="J19" i="12"/>
  <c r="O15" i="15" l="1"/>
  <c r="P14" i="16"/>
  <c r="O22" i="15"/>
  <c r="N22" i="15"/>
  <c r="P22" i="15" s="1"/>
  <c r="P20" i="15"/>
  <c r="M53" i="4" l="1"/>
  <c r="L53" i="4"/>
  <c r="K53" i="4"/>
  <c r="F53" i="4"/>
  <c r="O52" i="4"/>
  <c r="N52" i="4"/>
  <c r="P52" i="4" s="1"/>
  <c r="I52" i="4"/>
  <c r="H52" i="4"/>
  <c r="O51" i="4"/>
  <c r="N51" i="4"/>
  <c r="I51" i="4"/>
  <c r="H51" i="4"/>
  <c r="O50" i="4"/>
  <c r="O49" i="4"/>
  <c r="P49" i="4"/>
  <c r="O48" i="4"/>
  <c r="P48" i="4"/>
  <c r="O47" i="4"/>
  <c r="O45" i="4"/>
  <c r="O44" i="4"/>
  <c r="P44" i="4"/>
  <c r="O43" i="4"/>
  <c r="O42" i="4"/>
  <c r="O41" i="4"/>
  <c r="O40" i="4"/>
  <c r="O39" i="4"/>
  <c r="O34" i="4"/>
  <c r="P34" i="4"/>
  <c r="O32" i="4"/>
  <c r="N32" i="4"/>
  <c r="P32" i="4" s="1"/>
  <c r="I32" i="4"/>
  <c r="J32" i="4" s="1"/>
  <c r="H32" i="4"/>
  <c r="O53" i="4" l="1"/>
  <c r="P43" i="4"/>
  <c r="P41" i="4"/>
  <c r="N53" i="4"/>
  <c r="P40" i="4"/>
  <c r="P42" i="4"/>
  <c r="P47" i="4"/>
  <c r="P50" i="4"/>
  <c r="P45" i="4"/>
  <c r="P51" i="4"/>
  <c r="P39" i="4"/>
  <c r="J53" i="4"/>
  <c r="O17" i="12"/>
  <c r="O15" i="12"/>
  <c r="N17" i="12"/>
  <c r="P17" i="12" s="1"/>
  <c r="I17" i="12"/>
  <c r="H17" i="12"/>
  <c r="O22" i="11"/>
  <c r="O21" i="11"/>
  <c r="O20" i="11"/>
  <c r="O19" i="11"/>
  <c r="O18" i="11"/>
  <c r="O17" i="11"/>
  <c r="M13" i="10"/>
  <c r="L13" i="10"/>
  <c r="K13" i="10"/>
  <c r="J13" i="10"/>
  <c r="F13" i="10"/>
  <c r="P53" i="4" l="1"/>
  <c r="O23" i="11"/>
  <c r="O10" i="13"/>
  <c r="N10" i="13"/>
  <c r="P10" i="13" s="1"/>
  <c r="I10" i="13"/>
  <c r="H10" i="13"/>
  <c r="H20" i="13"/>
  <c r="I20" i="13"/>
  <c r="J20" i="13" s="1"/>
  <c r="F29" i="9"/>
  <c r="N20" i="13" l="1"/>
  <c r="P20" i="13" s="1"/>
  <c r="L29" i="9"/>
  <c r="K29" i="9"/>
  <c r="J29" i="9"/>
  <c r="M29" i="9"/>
  <c r="F19" i="9"/>
  <c r="O27" i="9"/>
  <c r="O25" i="9"/>
  <c r="M19" i="9"/>
  <c r="L19" i="9"/>
  <c r="K19" i="9"/>
  <c r="O18" i="9"/>
  <c r="O17" i="9"/>
  <c r="O16" i="9"/>
  <c r="O15" i="9"/>
  <c r="M15" i="8"/>
  <c r="L15" i="8"/>
  <c r="K15" i="8"/>
  <c r="F15" i="8"/>
  <c r="I14" i="8"/>
  <c r="J14" i="8" s="1"/>
  <c r="J15" i="8" s="1"/>
  <c r="H14" i="8"/>
  <c r="I13" i="8"/>
  <c r="H13" i="8"/>
  <c r="O19" i="9" l="1"/>
  <c r="O29" i="9"/>
  <c r="O14" i="8"/>
  <c r="O13" i="8"/>
  <c r="N22" i="7"/>
  <c r="P22" i="7" s="1"/>
  <c r="M25" i="7"/>
  <c r="L25" i="7"/>
  <c r="K25" i="7"/>
  <c r="F25" i="7"/>
  <c r="F12" i="7"/>
  <c r="O22" i="7"/>
  <c r="I22" i="7"/>
  <c r="H22" i="7"/>
  <c r="O21" i="7"/>
  <c r="N21" i="7"/>
  <c r="P21" i="7" s="1"/>
  <c r="I21" i="7"/>
  <c r="H21" i="7"/>
  <c r="O25" i="7" l="1"/>
  <c r="L22" i="6"/>
  <c r="K22" i="6"/>
  <c r="J22" i="6"/>
  <c r="M22" i="6"/>
  <c r="O21" i="6"/>
  <c r="N21" i="6"/>
  <c r="I21" i="6"/>
  <c r="H21" i="6"/>
  <c r="O20" i="6"/>
  <c r="N20" i="6"/>
  <c r="P20" i="6" s="1"/>
  <c r="I20" i="6"/>
  <c r="H20" i="6"/>
  <c r="H22" i="6" s="1"/>
  <c r="O14" i="6"/>
  <c r="N14" i="6"/>
  <c r="I14" i="6"/>
  <c r="H14" i="6"/>
  <c r="O22" i="6" l="1"/>
  <c r="N22" i="6"/>
  <c r="P21" i="6"/>
  <c r="P14" i="6"/>
  <c r="M15" i="6"/>
  <c r="L15" i="6"/>
  <c r="K15" i="6"/>
  <c r="F15" i="6"/>
  <c r="M8" i="6"/>
  <c r="L8" i="6"/>
  <c r="K8" i="6"/>
  <c r="J8" i="6"/>
  <c r="F8" i="6"/>
  <c r="M13" i="2"/>
  <c r="L13" i="2"/>
  <c r="K13" i="2"/>
  <c r="J13" i="2"/>
  <c r="F13" i="2"/>
  <c r="F7" i="2"/>
  <c r="M13" i="3"/>
  <c r="L13" i="3"/>
  <c r="K13" i="3"/>
  <c r="L7" i="3"/>
  <c r="K7" i="3"/>
  <c r="J7" i="3"/>
  <c r="F13" i="3"/>
  <c r="F7" i="3"/>
  <c r="N6" i="3"/>
  <c r="M34" i="1"/>
  <c r="L34" i="1"/>
  <c r="K34" i="1"/>
  <c r="F34" i="1"/>
  <c r="H30" i="1"/>
  <c r="I30" i="1"/>
  <c r="J30" i="1" s="1"/>
  <c r="J34" i="1" s="1"/>
  <c r="N30" i="1"/>
  <c r="P30" i="1" s="1"/>
  <c r="O30" i="1"/>
  <c r="O31" i="1"/>
  <c r="N31" i="1"/>
  <c r="P31" i="1" s="1"/>
  <c r="I31" i="1"/>
  <c r="H31" i="1"/>
  <c r="N28" i="1"/>
  <c r="O28" i="1"/>
  <c r="M23" i="1"/>
  <c r="L23" i="1"/>
  <c r="K23" i="1"/>
  <c r="F23" i="1"/>
  <c r="I28" i="1"/>
  <c r="H28" i="1"/>
  <c r="N11" i="1"/>
  <c r="N10" i="1"/>
  <c r="N9" i="1"/>
  <c r="N8" i="1"/>
  <c r="N7" i="1"/>
  <c r="N6" i="1"/>
  <c r="N17" i="1"/>
  <c r="O20" i="1"/>
  <c r="O19" i="1"/>
  <c r="O18" i="1"/>
  <c r="O17" i="1"/>
  <c r="O34" i="1" l="1"/>
  <c r="H34" i="1"/>
  <c r="P22" i="6"/>
  <c r="O15" i="6"/>
  <c r="O8" i="6"/>
  <c r="O13" i="3"/>
  <c r="N34" i="1"/>
  <c r="P28" i="1"/>
  <c r="M12" i="1"/>
  <c r="L12" i="1"/>
  <c r="F12" i="1"/>
  <c r="P34" i="1" l="1"/>
  <c r="N22" i="4" l="1"/>
  <c r="I22" i="4"/>
  <c r="H22" i="4"/>
  <c r="N14" i="4"/>
  <c r="I14" i="4"/>
  <c r="H14" i="4"/>
  <c r="F27" i="4"/>
  <c r="O26" i="4" l="1"/>
  <c r="N26" i="4"/>
  <c r="P26" i="4" s="1"/>
  <c r="O25" i="4"/>
  <c r="N25" i="4"/>
  <c r="O24" i="4"/>
  <c r="N24" i="4"/>
  <c r="O23" i="4"/>
  <c r="N23" i="4"/>
  <c r="P23" i="4" s="1"/>
  <c r="O22" i="4"/>
  <c r="P22" i="4"/>
  <c r="O21" i="4"/>
  <c r="N21" i="4"/>
  <c r="P21" i="4" s="1"/>
  <c r="O19" i="4"/>
  <c r="N19" i="4"/>
  <c r="P19" i="4" s="1"/>
  <c r="O18" i="4"/>
  <c r="N18" i="4"/>
  <c r="P18" i="4" s="1"/>
  <c r="O17" i="4"/>
  <c r="N17" i="4"/>
  <c r="P17" i="4" s="1"/>
  <c r="O16" i="4"/>
  <c r="N16" i="4"/>
  <c r="P16" i="4" s="1"/>
  <c r="N15" i="4"/>
  <c r="P15" i="4" s="1"/>
  <c r="O14" i="4"/>
  <c r="P14" i="4"/>
  <c r="O13" i="4"/>
  <c r="N13" i="4"/>
  <c r="I26" i="4"/>
  <c r="H26" i="4"/>
  <c r="I25" i="4"/>
  <c r="H25" i="4"/>
  <c r="I24" i="4"/>
  <c r="H24" i="4"/>
  <c r="I23" i="4"/>
  <c r="H23" i="4"/>
  <c r="I21" i="4"/>
  <c r="H21" i="4"/>
  <c r="I19" i="4"/>
  <c r="H19" i="4"/>
  <c r="I18" i="4"/>
  <c r="J18" i="4" s="1"/>
  <c r="H18" i="4"/>
  <c r="I17" i="4"/>
  <c r="H17" i="4"/>
  <c r="I16" i="4"/>
  <c r="J16" i="4" s="1"/>
  <c r="H16" i="4"/>
  <c r="I15" i="4"/>
  <c r="H15" i="4"/>
  <c r="I13" i="4"/>
  <c r="H13" i="4"/>
  <c r="P13" i="4" l="1"/>
  <c r="P25" i="4"/>
  <c r="P24" i="4"/>
  <c r="O10" i="11" l="1"/>
  <c r="O12" i="10"/>
  <c r="O8" i="13" l="1"/>
  <c r="O13" i="6"/>
  <c r="H13" i="6"/>
  <c r="O12" i="2" l="1"/>
  <c r="O13" i="2" s="1"/>
  <c r="M7" i="3"/>
  <c r="O12" i="3"/>
  <c r="O7" i="3" l="1"/>
  <c r="O12" i="17" l="1"/>
  <c r="H6" i="17"/>
  <c r="N6" i="16" l="1"/>
  <c r="P6" i="16" s="1"/>
  <c r="O12" i="4" l="1"/>
  <c r="N12" i="4"/>
  <c r="I12" i="4"/>
  <c r="J12" i="4" s="1"/>
  <c r="H12" i="4"/>
  <c r="O11" i="4"/>
  <c r="N11" i="4"/>
  <c r="P11" i="4" s="1"/>
  <c r="I11" i="4"/>
  <c r="J11" i="4" s="1"/>
  <c r="H11" i="4"/>
  <c r="O10" i="4"/>
  <c r="N10" i="4"/>
  <c r="P10" i="4" s="1"/>
  <c r="I10" i="4"/>
  <c r="J10" i="4" s="1"/>
  <c r="H10" i="4"/>
  <c r="O9" i="4"/>
  <c r="N9" i="4"/>
  <c r="I9" i="4"/>
  <c r="J9" i="4" s="1"/>
  <c r="H9" i="4"/>
  <c r="O8" i="4"/>
  <c r="N8" i="4"/>
  <c r="P8" i="4" s="1"/>
  <c r="I8" i="4"/>
  <c r="J8" i="4" s="1"/>
  <c r="H8" i="4"/>
  <c r="P9" i="4" l="1"/>
  <c r="P12" i="4"/>
  <c r="M7" i="18" l="1"/>
  <c r="L7" i="18"/>
  <c r="K7" i="18"/>
  <c r="M7" i="17"/>
  <c r="L7" i="17"/>
  <c r="K7" i="17"/>
  <c r="J7" i="17"/>
  <c r="F7" i="17"/>
  <c r="M7" i="23"/>
  <c r="M13" i="23" s="1"/>
  <c r="L7" i="23"/>
  <c r="K7" i="23"/>
  <c r="J7" i="23"/>
  <c r="F7" i="23"/>
  <c r="M7" i="20"/>
  <c r="L7" i="20"/>
  <c r="K7" i="20"/>
  <c r="J7" i="20"/>
  <c r="M8" i="16"/>
  <c r="L8" i="16"/>
  <c r="K8" i="16"/>
  <c r="F8" i="16"/>
  <c r="M8" i="15"/>
  <c r="L8" i="15"/>
  <c r="K8" i="15"/>
  <c r="F8" i="15"/>
  <c r="M10" i="14"/>
  <c r="L10" i="14"/>
  <c r="K10" i="14"/>
  <c r="J10" i="14"/>
  <c r="F10" i="14"/>
  <c r="M10" i="12"/>
  <c r="L10" i="12"/>
  <c r="K10" i="12"/>
  <c r="N10" i="11"/>
  <c r="P10" i="11" s="1"/>
  <c r="M7" i="10"/>
  <c r="L7" i="10"/>
  <c r="K7" i="10"/>
  <c r="J7" i="10"/>
  <c r="F7" i="10"/>
  <c r="M10" i="9"/>
  <c r="O10" i="9" s="1"/>
  <c r="L10" i="9"/>
  <c r="K10" i="9"/>
  <c r="F10" i="9"/>
  <c r="F8" i="8"/>
  <c r="K8" i="8"/>
  <c r="M8" i="8"/>
  <c r="L8" i="8"/>
  <c r="M12" i="7"/>
  <c r="O12" i="7" s="1"/>
  <c r="L12" i="7"/>
  <c r="K12" i="7"/>
  <c r="M7" i="2"/>
  <c r="L7" i="2"/>
  <c r="K7" i="2"/>
  <c r="O6" i="18"/>
  <c r="O6" i="17"/>
  <c r="O6" i="23"/>
  <c r="O6" i="20"/>
  <c r="O7" i="16"/>
  <c r="O6" i="16"/>
  <c r="O6" i="15"/>
  <c r="O9" i="14"/>
  <c r="O8" i="14"/>
  <c r="O7" i="14"/>
  <c r="O6" i="14"/>
  <c r="O9" i="13"/>
  <c r="O7" i="13"/>
  <c r="O6" i="13"/>
  <c r="O8" i="12"/>
  <c r="O7" i="12"/>
  <c r="O6" i="12"/>
  <c r="O11" i="11"/>
  <c r="O9" i="11"/>
  <c r="O8" i="11"/>
  <c r="O7" i="11"/>
  <c r="O6" i="11"/>
  <c r="O6" i="10"/>
  <c r="O9" i="9"/>
  <c r="O8" i="9"/>
  <c r="O7" i="9"/>
  <c r="O6" i="9"/>
  <c r="O7" i="8"/>
  <c r="O6" i="8"/>
  <c r="O11" i="7"/>
  <c r="O10" i="7"/>
  <c r="O9" i="7"/>
  <c r="O7" i="7"/>
  <c r="O6" i="7"/>
  <c r="O7" i="6"/>
  <c r="O6" i="6"/>
  <c r="O7" i="4"/>
  <c r="O6" i="4"/>
  <c r="O6" i="3"/>
  <c r="O11" i="1"/>
  <c r="O10" i="1"/>
  <c r="O6" i="1"/>
  <c r="O9" i="1"/>
  <c r="O8" i="1"/>
  <c r="O7" i="1"/>
  <c r="O10" i="14" l="1"/>
  <c r="O8" i="8"/>
  <c r="O12" i="11"/>
  <c r="O7" i="18"/>
  <c r="O8" i="16"/>
  <c r="O8" i="15"/>
  <c r="O7" i="2"/>
  <c r="N11" i="11"/>
  <c r="N9" i="11"/>
  <c r="N8" i="11"/>
  <c r="N7" i="11"/>
  <c r="N6" i="11"/>
  <c r="H6" i="7"/>
  <c r="H6" i="10"/>
  <c r="N12" i="11" l="1"/>
  <c r="P9" i="11"/>
  <c r="P6" i="11"/>
  <c r="P8" i="11"/>
  <c r="P7" i="11"/>
  <c r="P11" i="11"/>
  <c r="N6" i="8"/>
  <c r="P12" i="11" l="1"/>
  <c r="P6" i="8"/>
  <c r="H6" i="3"/>
  <c r="I6" i="3"/>
  <c r="P6" i="3" l="1"/>
  <c r="N7" i="3"/>
  <c r="P7" i="3" s="1"/>
  <c r="K12" i="1"/>
  <c r="O12" i="1" l="1"/>
  <c r="H8" i="1"/>
  <c r="H6" i="1"/>
  <c r="I6" i="7"/>
  <c r="H11" i="7"/>
  <c r="H10" i="7"/>
  <c r="H9" i="7"/>
  <c r="H8" i="7"/>
  <c r="H7" i="7"/>
  <c r="P10" i="1" l="1"/>
  <c r="P7" i="1"/>
  <c r="P11" i="1"/>
  <c r="P6" i="1"/>
  <c r="N12" i="1"/>
  <c r="P8" i="1"/>
  <c r="P9" i="1"/>
  <c r="N6" i="7"/>
  <c r="N8" i="7"/>
  <c r="N11" i="7"/>
  <c r="N9" i="7"/>
  <c r="N7" i="7"/>
  <c r="N10" i="7"/>
  <c r="H11" i="11"/>
  <c r="H10" i="11"/>
  <c r="H9" i="11"/>
  <c r="H8" i="11"/>
  <c r="H7" i="11"/>
  <c r="H6" i="11"/>
  <c r="N6" i="20"/>
  <c r="N7" i="20" s="1"/>
  <c r="I6" i="20"/>
  <c r="H6" i="20"/>
  <c r="N6" i="23"/>
  <c r="N7" i="23" s="1"/>
  <c r="I6" i="23"/>
  <c r="H6" i="23"/>
  <c r="N6" i="18"/>
  <c r="N7" i="18" s="1"/>
  <c r="P7" i="18" s="1"/>
  <c r="I6" i="18"/>
  <c r="J6" i="18" s="1"/>
  <c r="J7" i="18" s="1"/>
  <c r="H6" i="18"/>
  <c r="I12" i="17"/>
  <c r="N12" i="17"/>
  <c r="N13" i="17" s="1"/>
  <c r="N6" i="17"/>
  <c r="N7" i="17" s="1"/>
  <c r="I6" i="17"/>
  <c r="N7" i="16"/>
  <c r="I7" i="16"/>
  <c r="H7" i="16"/>
  <c r="I6" i="16"/>
  <c r="J6" i="16" s="1"/>
  <c r="J8" i="16" s="1"/>
  <c r="H6" i="16"/>
  <c r="I14" i="15"/>
  <c r="N14" i="15"/>
  <c r="I13" i="15"/>
  <c r="N13" i="15"/>
  <c r="N7" i="15"/>
  <c r="I7" i="15"/>
  <c r="H7" i="15"/>
  <c r="N6" i="15"/>
  <c r="I6" i="15"/>
  <c r="J8" i="15" s="1"/>
  <c r="H6" i="15"/>
  <c r="I18" i="14"/>
  <c r="H18" i="14"/>
  <c r="I17" i="14"/>
  <c r="N17" i="14"/>
  <c r="I16" i="14"/>
  <c r="H16" i="14"/>
  <c r="I15" i="14"/>
  <c r="N15" i="14"/>
  <c r="N9" i="14"/>
  <c r="I9" i="14"/>
  <c r="H9" i="14"/>
  <c r="N8" i="14"/>
  <c r="I8" i="14"/>
  <c r="H8" i="14"/>
  <c r="N7" i="14"/>
  <c r="I7" i="14"/>
  <c r="H7" i="14"/>
  <c r="N6" i="14"/>
  <c r="I6" i="14"/>
  <c r="H6" i="14"/>
  <c r="P12" i="1" l="1"/>
  <c r="P17" i="14"/>
  <c r="P15" i="14"/>
  <c r="P13" i="16"/>
  <c r="N15" i="15"/>
  <c r="P14" i="15"/>
  <c r="P13" i="15"/>
  <c r="N8" i="15"/>
  <c r="P12" i="17"/>
  <c r="N8" i="16"/>
  <c r="N12" i="7"/>
  <c r="P12" i="7" s="1"/>
  <c r="N10" i="14"/>
  <c r="P10" i="14" s="1"/>
  <c r="P6" i="18"/>
  <c r="P6" i="17"/>
  <c r="P6" i="23"/>
  <c r="P6" i="20"/>
  <c r="P7" i="16"/>
  <c r="P7" i="15"/>
  <c r="P6" i="15"/>
  <c r="P8" i="14"/>
  <c r="P7" i="14"/>
  <c r="P6" i="14"/>
  <c r="P9" i="14"/>
  <c r="P10" i="7"/>
  <c r="P7" i="7"/>
  <c r="P8" i="7"/>
  <c r="P11" i="7"/>
  <c r="P9" i="7"/>
  <c r="P6" i="7"/>
  <c r="H17" i="14"/>
  <c r="H13" i="15"/>
  <c r="H12" i="17"/>
  <c r="H14" i="15"/>
  <c r="H15" i="14"/>
  <c r="N16" i="14"/>
  <c r="N18" i="14"/>
  <c r="N19" i="14" l="1"/>
  <c r="P19" i="14" s="1"/>
  <c r="P18" i="14"/>
  <c r="P16" i="14"/>
  <c r="P8" i="16"/>
  <c r="P8" i="15"/>
  <c r="P15" i="15"/>
  <c r="H6" i="4"/>
  <c r="I6" i="4"/>
  <c r="J6" i="4" s="1"/>
  <c r="H7" i="4"/>
  <c r="I7" i="4"/>
  <c r="J7" i="4" s="1"/>
  <c r="I19" i="13"/>
  <c r="J19" i="13" s="1"/>
  <c r="H19" i="13"/>
  <c r="I18" i="13"/>
  <c r="J18" i="13" s="1"/>
  <c r="H18" i="13"/>
  <c r="I17" i="13"/>
  <c r="J17" i="13" s="1"/>
  <c r="J21" i="13" s="1"/>
  <c r="H17" i="13"/>
  <c r="I16" i="13"/>
  <c r="N16" i="13"/>
  <c r="N9" i="13"/>
  <c r="I9" i="13"/>
  <c r="H9" i="13"/>
  <c r="N8" i="13"/>
  <c r="I8" i="13"/>
  <c r="H8" i="13"/>
  <c r="N7" i="13"/>
  <c r="I7" i="13"/>
  <c r="H7" i="13"/>
  <c r="N6" i="13"/>
  <c r="I6" i="13"/>
  <c r="H6" i="13"/>
  <c r="I15" i="12"/>
  <c r="N15" i="12"/>
  <c r="N19" i="12" s="1"/>
  <c r="N9" i="12"/>
  <c r="I9" i="12"/>
  <c r="H9" i="12"/>
  <c r="N8" i="12"/>
  <c r="I8" i="12"/>
  <c r="J8" i="12" s="1"/>
  <c r="H8" i="12"/>
  <c r="N7" i="12"/>
  <c r="I7" i="12"/>
  <c r="H7" i="12"/>
  <c r="N6" i="12"/>
  <c r="I6" i="12"/>
  <c r="J6" i="12" s="1"/>
  <c r="H6" i="12"/>
  <c r="I22" i="11"/>
  <c r="J22" i="11" s="1"/>
  <c r="I21" i="11"/>
  <c r="I20" i="11"/>
  <c r="J20" i="11" s="1"/>
  <c r="I19" i="11"/>
  <c r="J19" i="11" s="1"/>
  <c r="I18" i="11"/>
  <c r="I17" i="11"/>
  <c r="I11" i="11"/>
  <c r="I10" i="11"/>
  <c r="I9" i="11"/>
  <c r="I8" i="11"/>
  <c r="I7" i="11"/>
  <c r="I6" i="11"/>
  <c r="I12" i="10"/>
  <c r="H12" i="10"/>
  <c r="N6" i="10"/>
  <c r="I6" i="10"/>
  <c r="I27" i="9"/>
  <c r="N27" i="9"/>
  <c r="I25" i="9"/>
  <c r="N25" i="9"/>
  <c r="I18" i="9"/>
  <c r="N18" i="9"/>
  <c r="I17" i="9"/>
  <c r="H17" i="9"/>
  <c r="I16" i="9"/>
  <c r="H16" i="9"/>
  <c r="I15" i="9"/>
  <c r="N15" i="9"/>
  <c r="N9" i="9"/>
  <c r="I9" i="9"/>
  <c r="J9" i="9" s="1"/>
  <c r="H9" i="9"/>
  <c r="N8" i="9"/>
  <c r="I8" i="9"/>
  <c r="J8" i="9" s="1"/>
  <c r="H8" i="9"/>
  <c r="N7" i="9"/>
  <c r="I7" i="9"/>
  <c r="H7" i="9"/>
  <c r="N6" i="9"/>
  <c r="I6" i="9"/>
  <c r="H6" i="9"/>
  <c r="N14" i="8"/>
  <c r="N13" i="8"/>
  <c r="N7" i="8"/>
  <c r="N8" i="8" s="1"/>
  <c r="P8" i="8" s="1"/>
  <c r="I7" i="8"/>
  <c r="J7" i="8" s="1"/>
  <c r="J8" i="8" s="1"/>
  <c r="H7" i="8"/>
  <c r="I6" i="8"/>
  <c r="H6" i="8"/>
  <c r="N25" i="7"/>
  <c r="I11" i="7"/>
  <c r="I10" i="7"/>
  <c r="I9" i="7"/>
  <c r="I8" i="7"/>
  <c r="I7" i="7"/>
  <c r="J12" i="7"/>
  <c r="J15" i="6"/>
  <c r="I13" i="6"/>
  <c r="N13" i="6"/>
  <c r="N7" i="6"/>
  <c r="I7" i="6"/>
  <c r="H7" i="6"/>
  <c r="N6" i="6"/>
  <c r="I6" i="6"/>
  <c r="H6" i="6"/>
  <c r="N7" i="4"/>
  <c r="N6" i="4"/>
  <c r="P6" i="4" s="1"/>
  <c r="N12" i="2"/>
  <c r="N13" i="2" s="1"/>
  <c r="I12" i="2"/>
  <c r="H12" i="2"/>
  <c r="N6" i="2"/>
  <c r="P6" i="2" s="1"/>
  <c r="I6" i="2"/>
  <c r="J6" i="2" s="1"/>
  <c r="J7" i="2" s="1"/>
  <c r="H6" i="2"/>
  <c r="I12" i="3"/>
  <c r="J12" i="3" s="1"/>
  <c r="J13" i="3" s="1"/>
  <c r="N12" i="3"/>
  <c r="N29" i="9" l="1"/>
  <c r="N15" i="8"/>
  <c r="J23" i="11"/>
  <c r="P9" i="12"/>
  <c r="N27" i="4"/>
  <c r="P27" i="4" s="1"/>
  <c r="J27" i="4"/>
  <c r="P22" i="11"/>
  <c r="P20" i="11"/>
  <c r="P21" i="11"/>
  <c r="P23" i="11"/>
  <c r="P19" i="11"/>
  <c r="P17" i="11"/>
  <c r="N11" i="13"/>
  <c r="P11" i="13" s="1"/>
  <c r="P16" i="13"/>
  <c r="N10" i="12"/>
  <c r="P15" i="12"/>
  <c r="J19" i="9"/>
  <c r="P15" i="9"/>
  <c r="P25" i="9"/>
  <c r="P18" i="9"/>
  <c r="P27" i="9"/>
  <c r="P14" i="8"/>
  <c r="P13" i="8"/>
  <c r="P25" i="7"/>
  <c r="J25" i="7"/>
  <c r="N8" i="6"/>
  <c r="N13" i="3"/>
  <c r="N10" i="9"/>
  <c r="P10" i="9" s="1"/>
  <c r="J10" i="12"/>
  <c r="J10" i="9"/>
  <c r="N7" i="10"/>
  <c r="P13" i="6"/>
  <c r="P12" i="2"/>
  <c r="P13" i="2" s="1"/>
  <c r="N7" i="2"/>
  <c r="P12" i="3"/>
  <c r="P7" i="13"/>
  <c r="P6" i="13"/>
  <c r="P8" i="13"/>
  <c r="P9" i="13"/>
  <c r="H16" i="13"/>
  <c r="N17" i="13"/>
  <c r="P8" i="12"/>
  <c r="P6" i="12"/>
  <c r="P7" i="12"/>
  <c r="P6" i="10"/>
  <c r="N12" i="10"/>
  <c r="N13" i="10" s="1"/>
  <c r="P9" i="9"/>
  <c r="P8" i="9"/>
  <c r="P7" i="9"/>
  <c r="H27" i="9"/>
  <c r="P6" i="9"/>
  <c r="P7" i="8"/>
  <c r="P6" i="6"/>
  <c r="P7" i="6"/>
  <c r="P7" i="4"/>
  <c r="P7" i="2"/>
  <c r="H15" i="12"/>
  <c r="H18" i="9"/>
  <c r="H25" i="9"/>
  <c r="H15" i="9"/>
  <c r="N17" i="9"/>
  <c r="N18" i="13"/>
  <c r="N19" i="13"/>
  <c r="N16" i="9"/>
  <c r="N19" i="9" s="1"/>
  <c r="P19" i="9" s="1"/>
  <c r="N15" i="6"/>
  <c r="H12" i="3"/>
  <c r="P18" i="11" l="1"/>
  <c r="N21" i="13"/>
  <c r="P18" i="13"/>
  <c r="P17" i="13"/>
  <c r="P19" i="13"/>
  <c r="P17" i="9"/>
  <c r="P16" i="9"/>
  <c r="P29" i="9"/>
  <c r="P8" i="6"/>
  <c r="P15" i="6"/>
  <c r="P13" i="3"/>
  <c r="P12" i="10"/>
  <c r="P21" i="13" l="1"/>
  <c r="I11" i="1"/>
  <c r="H11" i="1"/>
  <c r="I10" i="1"/>
  <c r="H10" i="1"/>
  <c r="I9" i="1"/>
  <c r="H9" i="1"/>
  <c r="I8" i="1"/>
  <c r="I7" i="1"/>
  <c r="H7" i="1"/>
  <c r="I6" i="1"/>
  <c r="J6" i="1" s="1"/>
  <c r="J12" i="1" s="1"/>
  <c r="N20" i="1"/>
  <c r="H19" i="1"/>
  <c r="H18" i="1"/>
  <c r="I20" i="1"/>
  <c r="I19" i="1"/>
  <c r="I18" i="1"/>
  <c r="I17" i="1"/>
  <c r="J17" i="1" s="1"/>
  <c r="J23" i="1" s="1"/>
  <c r="H12" i="1" l="1"/>
  <c r="O23" i="1"/>
  <c r="P17" i="1"/>
  <c r="P20" i="1"/>
  <c r="N18" i="1"/>
  <c r="N19" i="1"/>
  <c r="H17" i="1"/>
  <c r="H20" i="1"/>
  <c r="H23" i="1" l="1"/>
  <c r="N23" i="1"/>
  <c r="P19" i="1"/>
  <c r="P18" i="1"/>
  <c r="P23" i="1" l="1"/>
</calcChain>
</file>

<file path=xl/sharedStrings.xml><?xml version="1.0" encoding="utf-8"?>
<sst xmlns="http://schemas.openxmlformats.org/spreadsheetml/2006/main" count="2789" uniqueCount="392">
  <si>
    <t>-</t>
  </si>
  <si>
    <t>km/h</t>
  </si>
  <si>
    <t>Código</t>
  </si>
  <si>
    <t>Nome de Linha</t>
  </si>
  <si>
    <t>Frota Operante</t>
  </si>
  <si>
    <t>Tempo de Viagem</t>
  </si>
  <si>
    <t>Velocidade</t>
  </si>
  <si>
    <t>Intervalo (H.M.M.)</t>
  </si>
  <si>
    <t>Viagem (H.M.M.)</t>
  </si>
  <si>
    <t>Viagem (D.U.)</t>
  </si>
  <si>
    <t>Passageiros (H.M.M.)</t>
  </si>
  <si>
    <t>Passageiros (D.U.)</t>
  </si>
  <si>
    <t>km</t>
  </si>
  <si>
    <t>qtd.</t>
  </si>
  <si>
    <t>minutos</t>
  </si>
  <si>
    <t>Extensão</t>
  </si>
  <si>
    <t>Quilometragem (D.U.)</t>
  </si>
  <si>
    <t>Situação Operacional Atual</t>
  </si>
  <si>
    <t>APUCARANA - ROLANDIA</t>
  </si>
  <si>
    <t>APUCARANA - MANDAGUARI</t>
  </si>
  <si>
    <t>APUCARANA - MARILANDIA DO SUL</t>
  </si>
  <si>
    <t>APUCARANA - RIO BOM</t>
  </si>
  <si>
    <t>ALTO PATRIMONIO (ARAPUA) - IVAIPORA</t>
  </si>
  <si>
    <t>Quadro Operacional Apucarana</t>
  </si>
  <si>
    <t>CASCAVEL - SANTA TEREZA DO OESTE</t>
  </si>
  <si>
    <t>Quadro Operacional Cascavel</t>
  </si>
  <si>
    <t xml:space="preserve">SUB-TOTAL  </t>
  </si>
  <si>
    <t xml:space="preserve">SUB-TOTAL </t>
  </si>
  <si>
    <t>Empresa</t>
  </si>
  <si>
    <t>IPK</t>
  </si>
  <si>
    <t>001.0212-450</t>
  </si>
  <si>
    <t>VIACAO GARCIA LTDA</t>
  </si>
  <si>
    <t>001.0224-440</t>
  </si>
  <si>
    <t>001.0508-440</t>
  </si>
  <si>
    <t>EXPRESSO NORDESTE LINHAS RODOVIARIAS LTDA</t>
  </si>
  <si>
    <t>001.0576-400</t>
  </si>
  <si>
    <t>001.0872-400</t>
  </si>
  <si>
    <t>001.1377-400</t>
  </si>
  <si>
    <t>VIACAO CIDADE DE IVAIPORA    LTDA       VCIL</t>
  </si>
  <si>
    <t>EXPRESSO MARINGA LTDA</t>
  </si>
  <si>
    <t>001.0305-440</t>
  </si>
  <si>
    <t>CAMPO MOURAO - ARARUNA</t>
  </si>
  <si>
    <t>VIACAO REAL LTDA</t>
  </si>
  <si>
    <t>001.0212-440</t>
  </si>
  <si>
    <t>LONDRINA - ROLANDIA</t>
  </si>
  <si>
    <t>001.0730-450</t>
  </si>
  <si>
    <t>ARAPONGAS - ASTORGA</t>
  </si>
  <si>
    <t>001.1426-400</t>
  </si>
  <si>
    <t>LONDRINA - JATAIZINHO</t>
  </si>
  <si>
    <t>001.1427-440</t>
  </si>
  <si>
    <t>LONDRINA - SERTANOPOLIS</t>
  </si>
  <si>
    <t>001.1433-400</t>
  </si>
  <si>
    <t>LONDRINA  -  ASSAI</t>
  </si>
  <si>
    <t>001.1437-400</t>
  </si>
  <si>
    <t>LONDRINA - BELA VISTA DO PARAISO</t>
  </si>
  <si>
    <t>001.1440-450</t>
  </si>
  <si>
    <t>LONDRINA - SAO SEBASTIAO DA AMOREIRA</t>
  </si>
  <si>
    <t>001.1522-400</t>
  </si>
  <si>
    <t>001.1522-4A0</t>
  </si>
  <si>
    <t>001.1523-400</t>
  </si>
  <si>
    <t>LONDRINA - IBIPORA (V. ESTUDANTES)</t>
  </si>
  <si>
    <t>001.1524-400</t>
  </si>
  <si>
    <t>002.1523-400</t>
  </si>
  <si>
    <t>LONDRINA - IBIPORA (V. HENRIQUE PEREIRA)</t>
  </si>
  <si>
    <t>002.1524-400</t>
  </si>
  <si>
    <t>003.1523-400</t>
  </si>
  <si>
    <t>003.1524-400</t>
  </si>
  <si>
    <t>004.1524-400</t>
  </si>
  <si>
    <t>006.1524-400</t>
  </si>
  <si>
    <t>007.1524-400</t>
  </si>
  <si>
    <t>008.1524-400</t>
  </si>
  <si>
    <t>009.1524-400</t>
  </si>
  <si>
    <t xml:space="preserve">Empresa </t>
  </si>
  <si>
    <t>001.0215-450</t>
  </si>
  <si>
    <t>MARINGA - NOVA ESPERANCA</t>
  </si>
  <si>
    <t>001.0224-400</t>
  </si>
  <si>
    <t>MARINGA - MARIALVA</t>
  </si>
  <si>
    <t>001.0224-450</t>
  </si>
  <si>
    <t>MANDAGUARI - MARINGA</t>
  </si>
  <si>
    <t>001.0232-400</t>
  </si>
  <si>
    <t>MARINGA - SAO JORGE DO IVAI</t>
  </si>
  <si>
    <t>001.0254-410</t>
  </si>
  <si>
    <t>MARINGA - SARANDI(JD. INDEPENDENCIA)</t>
  </si>
  <si>
    <t>001.0254-420</t>
  </si>
  <si>
    <t>MARINGA - SARANDI (PARQUE ALVAMAR)</t>
  </si>
  <si>
    <t>001.0254-470</t>
  </si>
  <si>
    <t>MARINGA - SARANDI (CONJUNTO VALE AZUL I E II)</t>
  </si>
  <si>
    <t>001.0254-4A0</t>
  </si>
  <si>
    <t>001.0327-400</t>
  </si>
  <si>
    <t>MARINGA - PAICANDU (VIA TREVO)</t>
  </si>
  <si>
    <t>001.0327-440</t>
  </si>
  <si>
    <t>001.0327-450</t>
  </si>
  <si>
    <t>001.0328-400</t>
  </si>
  <si>
    <t>MARINGA - FLORESTA</t>
  </si>
  <si>
    <t>001.0329-440</t>
  </si>
  <si>
    <t>MARINGA - DR. CAMARGO</t>
  </si>
  <si>
    <t>001.1250-400</t>
  </si>
  <si>
    <t>MARINGA - MANDAGUACU</t>
  </si>
  <si>
    <t>001.1402-400</t>
  </si>
  <si>
    <t>MARINGA - IVATUBA</t>
  </si>
  <si>
    <t>001.1403-400</t>
  </si>
  <si>
    <t>MARINGA - ITAMBE</t>
  </si>
  <si>
    <t>001.1403-480</t>
  </si>
  <si>
    <t>002.0254-400</t>
  </si>
  <si>
    <t>MARINGA - SARANDI (JD.VERAO)</t>
  </si>
  <si>
    <t>002.0254-470</t>
  </si>
  <si>
    <t>MARINGA - SARANDI (MONTE REY)</t>
  </si>
  <si>
    <t>003.0254-400</t>
  </si>
  <si>
    <t>MARINGA - SARANDI (V.J.ESPERANCA)</t>
  </si>
  <si>
    <t>003.0254-410</t>
  </si>
  <si>
    <t>003.0254-430</t>
  </si>
  <si>
    <t>004.0254-410</t>
  </si>
  <si>
    <t>MARINGA - SARANDI (JD COMETA)</t>
  </si>
  <si>
    <t>005.0254-410</t>
  </si>
  <si>
    <t>007.0327-400</t>
  </si>
  <si>
    <t>Quadro Operacional Maringa</t>
  </si>
  <si>
    <t>001.1313-400</t>
  </si>
  <si>
    <t>TOLEDO - OURO VERDE DO OESTE</t>
  </si>
  <si>
    <t>VIACAO SORRISO DE TOLEDO LTDA  "SORRISO DE TOLEDO"</t>
  </si>
  <si>
    <t>001.1364-440</t>
  </si>
  <si>
    <t>TOLEDO - SAO JOSE DAS PALMEIRAS</t>
  </si>
  <si>
    <t>001.0096-440</t>
  </si>
  <si>
    <t>UMUARAMA - ALTO PIQUIRI</t>
  </si>
  <si>
    <t>VIACAO UMUARAMA LTDA        UMUARAMA</t>
  </si>
  <si>
    <t>UMUARAMA - PEROLA</t>
  </si>
  <si>
    <t>001.0700-400</t>
  </si>
  <si>
    <t>UMUARAMA - PORTO MONTE CASTELO</t>
  </si>
  <si>
    <t>EXPRESSO NOSSA SENHORA DE FATIMA LTDA</t>
  </si>
  <si>
    <t>001.0932-400</t>
  </si>
  <si>
    <t>001.0938-400</t>
  </si>
  <si>
    <t>UMUARAMA - PEROBAL</t>
  </si>
  <si>
    <t>001.0989-440</t>
  </si>
  <si>
    <t>UMUARAMA - MARIA HELENA</t>
  </si>
  <si>
    <t>001.1055-400</t>
  </si>
  <si>
    <t>UMUARAMA - NOVA OLIMPIA</t>
  </si>
  <si>
    <t>Quadro Operacional Umuarama</t>
  </si>
  <si>
    <t>001.0411-450</t>
  </si>
  <si>
    <t>ARAUCARIA - LAPA</t>
  </si>
  <si>
    <t>001.0950-440</t>
  </si>
  <si>
    <t>BOCAIUVA DO SUL - TUNAS DO PARANA</t>
  </si>
  <si>
    <t>EMPRESA CURITIBA CERRO AZUL LTDA EPP "CURITIBA AZUL "</t>
  </si>
  <si>
    <t>Quadro Operacional Curitiba</t>
  </si>
  <si>
    <t>FOZ DO IGUACU - SANTA TEREZINHA DO ITAIPU</t>
  </si>
  <si>
    <t>E.G.TRANSPORTES COLETIVOS LTDA       VIACAO ITAIPU LTDA</t>
  </si>
  <si>
    <t>FOZ IGUACU (PTE.AMIZADE) - STA.TEREZINHA ITAIPU</t>
  </si>
  <si>
    <t>FOZ DO IGUACU - STA TEREZINHA (PQ. ESTADOS)</t>
  </si>
  <si>
    <t>FOZ IGUACU - SANTA TEREZINHA (PQUE DOS ESTADOS)</t>
  </si>
  <si>
    <t>001.0111-440</t>
  </si>
  <si>
    <t>CORONEL VIVIDA - CHOPINZINHO</t>
  </si>
  <si>
    <t>VIACAO PATO BRANCO S.A  "BRANTUR"</t>
  </si>
  <si>
    <t>001.0534-400</t>
  </si>
  <si>
    <t>FRANCISCO BELTRAO - MARMELEIRO</t>
  </si>
  <si>
    <t>Quadro Operacional Francisco Beltrão</t>
  </si>
  <si>
    <t>001.0065-400</t>
  </si>
  <si>
    <t>PARANAGUA - ANTONINA</t>
  </si>
  <si>
    <t>VIACAO GRACIOSA LTDA</t>
  </si>
  <si>
    <t>001.1356-400</t>
  </si>
  <si>
    <t>PARANAGUA - PONTAL DO PARANA</t>
  </si>
  <si>
    <t>001.1357-400</t>
  </si>
  <si>
    <t>VIACAO MARUMBI LTDA</t>
  </si>
  <si>
    <t>002.0065-440</t>
  </si>
  <si>
    <t>PARANAGUA - MORRETES</t>
  </si>
  <si>
    <t>002.0066-4A0</t>
  </si>
  <si>
    <t>PARANAGUA - GUARATUBA</t>
  </si>
  <si>
    <t>004.0066-4A0</t>
  </si>
  <si>
    <t>PARANAGUA - GUARATUBA  (VIA P.DE LESTE)</t>
  </si>
  <si>
    <t>Quadro Operacional Paranaguá</t>
  </si>
  <si>
    <t>001.0215-460</t>
  </si>
  <si>
    <t>001.0436-440</t>
  </si>
  <si>
    <t>PARANAVAI - TERRA RICA</t>
  </si>
  <si>
    <t>001.0471-410</t>
  </si>
  <si>
    <t>PARANAVAI - PARAISO DO NORTE</t>
  </si>
  <si>
    <t>002.0373-440</t>
  </si>
  <si>
    <t>PARANAVAI - SANTO ANTONIO DO CAIUA</t>
  </si>
  <si>
    <t>Quadro Operacional Paranavaí</t>
  </si>
  <si>
    <t>001.0526-440</t>
  </si>
  <si>
    <t>PATO BRANCO - VITORINO</t>
  </si>
  <si>
    <t>001.0686-440</t>
  </si>
  <si>
    <t>PATO BRANCO - MARIOPOLIS</t>
  </si>
  <si>
    <t>001.1045-400</t>
  </si>
  <si>
    <t>PATO BRANCO - CORONEL VIVIDA</t>
  </si>
  <si>
    <t>001.1086-450</t>
  </si>
  <si>
    <t>ITAPEJARA DO OESTE - PATO BRANCO</t>
  </si>
  <si>
    <t>001.0163-400</t>
  </si>
  <si>
    <t>PONTA GROSSA - CASTRO</t>
  </si>
  <si>
    <t>VIACAO SANTANA  IAPO  LTDA</t>
  </si>
  <si>
    <t>001.1470-400</t>
  </si>
  <si>
    <t>CASTRO - PIRAI DO SUL</t>
  </si>
  <si>
    <t>003.0163-450</t>
  </si>
  <si>
    <t>CASTRO - CARAMBEI</t>
  </si>
  <si>
    <t>005.0163-440</t>
  </si>
  <si>
    <t>PONTA GROSSA - CARAMBEI(TER. RODOVI RIO)</t>
  </si>
  <si>
    <t>Quadro Operacional Ponta Grossa</t>
  </si>
  <si>
    <t>001.1360-400</t>
  </si>
  <si>
    <t>TELEMACO BORBA - IMBAU</t>
  </si>
  <si>
    <t>BENEDITO ALEIXO DE QUEIROZ &amp; CIA LTDA "VINSA "</t>
  </si>
  <si>
    <t>001.1361-400</t>
  </si>
  <si>
    <t>TELEMACO BORBA - CHARQUEADA</t>
  </si>
  <si>
    <t>Quadro Operacional Telemaco Borba</t>
  </si>
  <si>
    <t>001.0380-400</t>
  </si>
  <si>
    <t>JAPURA - CIANORTE</t>
  </si>
  <si>
    <t>001.1121-440</t>
  </si>
  <si>
    <t>CIANORTE - TERRA BOA</t>
  </si>
  <si>
    <t>Quadro Operacional Cianorte</t>
  </si>
  <si>
    <t>001.0518-440</t>
  </si>
  <si>
    <t>LARANJEIRAS DO SUL - SALTO SANTIAGO</t>
  </si>
  <si>
    <t>001.0666-400</t>
  </si>
  <si>
    <t>WENCESLAU BRAZ - JAGUARIAIVA</t>
  </si>
  <si>
    <t>001.0854-410</t>
  </si>
  <si>
    <t>SAO MATEUS DO SUL - ANTONIO OLINTO</t>
  </si>
  <si>
    <t>001.1370-400</t>
  </si>
  <si>
    <t>QUEDAS DO IGUACU - ESPIGAO ALTO DO IGUACU</t>
  </si>
  <si>
    <t>CATTANI SUL TRANSPORTES E TURISMO LTDA</t>
  </si>
  <si>
    <t xml:space="preserve">EMPRESA PRINCESA DO NORTE  S.A  </t>
  </si>
  <si>
    <t xml:space="preserve">DIJAVI TRANSPORTES RODOVIARIOS LTDA </t>
  </si>
  <si>
    <t xml:space="preserve">EXPRESSO SANTA TEREZA LTDA            </t>
  </si>
  <si>
    <t>total</t>
  </si>
  <si>
    <t xml:space="preserve">TOTAL </t>
  </si>
  <si>
    <t>F. OCUP</t>
  </si>
  <si>
    <t>LONDRINA - CAMBE (CATUAI - V.CAMPOS)</t>
  </si>
  <si>
    <t>LONDRINA - CAMBE (J. ANA ELISA-V. P445)</t>
  </si>
  <si>
    <t>LONDRINA - CAMBE (J. SILVINO V. CACIQUE)</t>
  </si>
  <si>
    <t>LONDRINA - CAMBE (J. SILVINO-V.BANDEIR.)</t>
  </si>
  <si>
    <t>LONDRINA - CAMBE (JARDIM TUPY)</t>
  </si>
  <si>
    <t>LONDRINA - CAMBE (JDIM SANTO AMARO)</t>
  </si>
  <si>
    <t>LONDRINA - CAMBE (VIA JD TAROBA)</t>
  </si>
  <si>
    <t>LONDRINA - IBIPORA (J. ANA ELIZA - V. UEL)</t>
  </si>
  <si>
    <t>MARINGA - ATALAIA</t>
  </si>
  <si>
    <t>002.1453-400</t>
  </si>
  <si>
    <t>MARINGA - PAICANDU</t>
  </si>
  <si>
    <t>MARINGA - PAICANDU (PQ DAS LARANJEIRAS)</t>
  </si>
  <si>
    <t>007.0327-440</t>
  </si>
  <si>
    <t>MARINGA - PAICANDU (PQ.BELA VISTA)</t>
  </si>
  <si>
    <t>MARINGA - PAICANDU (V.JD.OURO VERDE)</t>
  </si>
  <si>
    <t xml:space="preserve">MARINGA - SARANDI (AEROPORTO) </t>
  </si>
  <si>
    <t>MARINGA - SARANDI (JD INDEPENDENCIA)</t>
  </si>
  <si>
    <t>MARINGA - SARANDI (JD.INDEPEN e UNIV)</t>
  </si>
  <si>
    <t>MARINGA - SARANDI (NOVAALIANCA)</t>
  </si>
  <si>
    <t xml:space="preserve">T.C.ROLANDIA </t>
  </si>
  <si>
    <t xml:space="preserve"> IBIPORA - CAMBÉ ( SEMI - DIRETO )</t>
  </si>
  <si>
    <t xml:space="preserve"> IBIPORA - CAMBÉ ( FUSÃO )</t>
  </si>
  <si>
    <t>VIAÇÃO REAL</t>
  </si>
  <si>
    <t>VIAÇÃO GARCIA</t>
  </si>
  <si>
    <t xml:space="preserve">VICHETUR TRANSPORTES </t>
  </si>
  <si>
    <t>Proposta otimização operacional de horários</t>
  </si>
  <si>
    <t>ATENDIMENTO RODOVIÁRIO</t>
  </si>
  <si>
    <t>PROPOSTA OPERAÇÃO</t>
  </si>
  <si>
    <t>REPROGRAMAÇÃO HORÁRIA</t>
  </si>
  <si>
    <t xml:space="preserve">Dados  Avaliação </t>
  </si>
  <si>
    <t>UNIFICAÇÃO DE LINHA / REPROGRAMAÇÃO HORÁRIA</t>
  </si>
  <si>
    <t xml:space="preserve"> UNIFICAÇÃO (001.0224-440 / 001.0508-440)</t>
  </si>
  <si>
    <t>Quadro Operacional  Campo Mourão</t>
  </si>
  <si>
    <t>Quadro Operacional Toledo</t>
  </si>
  <si>
    <t>S. J. D. PALMEIRAS - OURO V. D. OESTE</t>
  </si>
  <si>
    <t xml:space="preserve"> REPROGRAMAÇÃO HORÁRIA e DIVIDIR EM DUAS LINHAS </t>
  </si>
  <si>
    <t xml:space="preserve">DIVIDIR  EM DUAS LINHAS E REPROGRAMAÇÃO HORÁRIA </t>
  </si>
  <si>
    <t>UNIFICAÇÃO  E  REPROGRAMAÇÃO HORÁRIA</t>
  </si>
  <si>
    <t xml:space="preserve"> Proposta 01 - otimização operacional de horários</t>
  </si>
  <si>
    <t xml:space="preserve">Proposta 02 - com otimização operacional horario e dividir em duas linhas </t>
  </si>
  <si>
    <t>Proposta 01</t>
  </si>
  <si>
    <t>Proposta 01 otimização operacional de horários</t>
  </si>
  <si>
    <t>Proposta 02 com otimização operacional horario e com unificação de linhas</t>
  </si>
  <si>
    <t>VIABILIZAÇÃO PARA ATENDIMENTO AO USUÁRIO</t>
  </si>
  <si>
    <t xml:space="preserve">Proposta 02 -  mudança de sistema </t>
  </si>
  <si>
    <t>Quadro Operacional Foz Do Iguaçú</t>
  </si>
  <si>
    <t xml:space="preserve"> Proposta 02 - reentruturação com tronco alimentador</t>
  </si>
  <si>
    <t xml:space="preserve"> FOZ DO IGUACU - SANTA TEREZINHA DO ITAIPU</t>
  </si>
  <si>
    <t xml:space="preserve">LINHA  TRONCO </t>
  </si>
  <si>
    <t xml:space="preserve">LINHA ALIMENTADORA </t>
  </si>
  <si>
    <t>CIRCULAR - STA.TEREZINHA ITAIPU</t>
  </si>
  <si>
    <t>TIPO DE OPERAÇÃO</t>
  </si>
  <si>
    <t>TRONCAL</t>
  </si>
  <si>
    <t xml:space="preserve">ALIMENTADOR </t>
  </si>
  <si>
    <t>XXX.YYY-ZZZ</t>
  </si>
  <si>
    <t>ZZZ.XXX-YYY</t>
  </si>
  <si>
    <t>PARANAVAI - NOVA ESPERANÇA</t>
  </si>
  <si>
    <t>METROPOLITANO CAMBÉ - ROLANDIA</t>
  </si>
  <si>
    <t>METROPOLITANO IBIPORÃ - JATAIZINHO</t>
  </si>
  <si>
    <t xml:space="preserve">METROPOLITANO </t>
  </si>
  <si>
    <t>yyy.xxx-zzz</t>
  </si>
  <si>
    <t>xxx.yyyy-zzz</t>
  </si>
  <si>
    <t>IMBAU - CHARQUEADA</t>
  </si>
  <si>
    <t>Quadro Operacional Pato Branco</t>
  </si>
  <si>
    <t>Quadro Operacional Laranjeiras Do Sul</t>
  </si>
  <si>
    <t>SECCIONAMENTO</t>
  </si>
  <si>
    <t xml:space="preserve"> Proposta 01 - otimização operacional / seccionamento</t>
  </si>
  <si>
    <t>Proposta 02 - desativação, atendimento rodoviário</t>
  </si>
  <si>
    <t>LARANJEIRAS DO SUL - RIO BONITO DO IGUAÇÚ</t>
  </si>
  <si>
    <t>Quadro Operacional Quedas do Iguaçú</t>
  </si>
  <si>
    <t xml:space="preserve"> Proposta 01 - operacional</t>
  </si>
  <si>
    <t>Quadro Operacional São Mateus Do Sul</t>
  </si>
  <si>
    <t>Proposta Operação</t>
  </si>
  <si>
    <t>Quadro Operacional Wenceslau Braz</t>
  </si>
  <si>
    <t>JAGUARIAIVA - ARAPOTI</t>
  </si>
  <si>
    <t>MANTERE A PROGRAMAÇÃO</t>
  </si>
  <si>
    <t>Proposta 01 - otimezação operacional</t>
  </si>
  <si>
    <t>PARANAGUA - PONTAL DO PARANA  (PORTO)</t>
  </si>
  <si>
    <t>Quadro Operacional Londrina</t>
  </si>
  <si>
    <t>LONDRINA - CAMBE (PARQUE RESID.ANA ROSA)</t>
  </si>
  <si>
    <t>LONDRINA - CAMBE (J. ANA ELISA-V. CACIQUE)</t>
  </si>
  <si>
    <t>005.1524-400</t>
  </si>
  <si>
    <t>TRONCO</t>
  </si>
  <si>
    <t>PENDULAR</t>
  </si>
  <si>
    <t>METROPOLITANO JATAIZINHO - ASSAÍ</t>
  </si>
  <si>
    <t>CAMBÉ</t>
  </si>
  <si>
    <t>IBIPORÃ</t>
  </si>
  <si>
    <t>LINHAS TRONCAIS</t>
  </si>
  <si>
    <t xml:space="preserve">TRONCO LONDRINA - CAMBÉ ( TERM. Jd. Silvano) ( via Pr445) </t>
  </si>
  <si>
    <t>TRONCO LONDRINA - CAMBÉ (TERM. Jd. São José)(via Cacique)</t>
  </si>
  <si>
    <t>TRONCO IBIPORA - CAMBÉ (via Cacique)</t>
  </si>
  <si>
    <t>TRONCO IBIPORA - CAMBÉ ( via Pr445)</t>
  </si>
  <si>
    <t>LINHA PENDULAR</t>
  </si>
  <si>
    <t>Terminal 01 CAMBÉ (Jd. Silvano)</t>
  </si>
  <si>
    <t>Terminal 02 CAMBÉ (Jd. São José)</t>
  </si>
  <si>
    <t>PENDULAR  TERMINAL 01 (SILVANO) / TERMINAL 02 (SÃO JOSÉ)</t>
  </si>
  <si>
    <t>ALIMENTADOR CIRCULAR (PARQUE RESID.ANA ROSA) CIRCULAR</t>
  </si>
  <si>
    <t xml:space="preserve">ALIMENTADOS CIRCULAR (CATUAI) </t>
  </si>
  <si>
    <t>ALIMENTADOR CIRCULAR (JARDIM TUPY)</t>
  </si>
  <si>
    <t>LINNHAS COM IPK BAIXO E EXTENSÃO ALTA</t>
  </si>
  <si>
    <t>ALIMENTADOR CIRCULAR (V. ESTUDANTES)</t>
  </si>
  <si>
    <t xml:space="preserve">ALIMENTADOR CIRCULAR (V. HENR. PEREIRA) </t>
  </si>
  <si>
    <t>001.1539-400</t>
  </si>
  <si>
    <t>001.1539-440</t>
  </si>
  <si>
    <t>001.1539-450</t>
  </si>
  <si>
    <t>001.1539-460</t>
  </si>
  <si>
    <t>003.1312-400</t>
  </si>
  <si>
    <t>CIDADE VERDE</t>
  </si>
  <si>
    <r>
      <t>MARINGA - SARANDI(JD. INDEPENDENCIA)</t>
    </r>
    <r>
      <rPr>
        <sz val="8"/>
        <rFont val="Calibri"/>
        <family val="2"/>
        <scheme val="minor"/>
      </rPr>
      <t>jd sao paulo</t>
    </r>
  </si>
  <si>
    <t>ALIMENTADOR RADIAL (JARDIM SANTO AMARO)</t>
  </si>
  <si>
    <t>ALIMENTADOR RADIAL (JARDIM SILVINO)</t>
  </si>
  <si>
    <t>ALIMENTADOR RADIAL (J. ANA ELISA)</t>
  </si>
  <si>
    <t>SARANDI</t>
  </si>
  <si>
    <t>Terminal SARANDI</t>
  </si>
  <si>
    <t>TRONCO AEROPORTO/TERMINAL</t>
  </si>
  <si>
    <t>Proposta 01 - com a otimização operacinal das linhas existentes</t>
  </si>
  <si>
    <t>DESATIVAR  É   REFORÇO</t>
  </si>
  <si>
    <t>Proposta 02 - com otimização operacional e criação de tronco alimentador</t>
  </si>
  <si>
    <t xml:space="preserve">TRONCO SARANDI (via Av. Mauá) </t>
  </si>
  <si>
    <t>TRONCO SARANDI (via Av. Colombo)</t>
  </si>
  <si>
    <r>
      <t xml:space="preserve">ALIMENTADOR - SARANDI </t>
    </r>
    <r>
      <rPr>
        <b/>
        <sz val="11"/>
        <rFont val="Calibri"/>
        <family val="2"/>
        <scheme val="minor"/>
      </rPr>
      <t xml:space="preserve"> 01</t>
    </r>
  </si>
  <si>
    <r>
      <t>ALIMENTADOR -  SARANDI</t>
    </r>
    <r>
      <rPr>
        <b/>
        <sz val="11"/>
        <rFont val="Calibri"/>
        <family val="2"/>
        <scheme val="minor"/>
      </rPr>
      <t xml:space="preserve"> 02</t>
    </r>
  </si>
  <si>
    <r>
      <t xml:space="preserve">ALIMENTADOR - SARANDI </t>
    </r>
    <r>
      <rPr>
        <b/>
        <sz val="11"/>
        <rFont val="Calibri"/>
        <family val="2"/>
        <scheme val="minor"/>
      </rPr>
      <t xml:space="preserve"> 03</t>
    </r>
  </si>
  <si>
    <r>
      <t xml:space="preserve">ALIMENTADOR - SARANDI   </t>
    </r>
    <r>
      <rPr>
        <b/>
        <sz val="11"/>
        <rFont val="Calibri"/>
        <family val="2"/>
        <scheme val="minor"/>
      </rPr>
      <t>04</t>
    </r>
  </si>
  <si>
    <r>
      <t xml:space="preserve">ALIMENTADOR - SARANDI   </t>
    </r>
    <r>
      <rPr>
        <b/>
        <sz val="11"/>
        <rFont val="Calibri"/>
        <family val="2"/>
        <scheme val="minor"/>
      </rPr>
      <t>05</t>
    </r>
  </si>
  <si>
    <r>
      <t xml:space="preserve">ALIMENTADOR - SARANDI  </t>
    </r>
    <r>
      <rPr>
        <b/>
        <sz val="11"/>
        <rFont val="Calibri"/>
        <family val="2"/>
        <scheme val="minor"/>
      </rPr>
      <t xml:space="preserve"> 06</t>
    </r>
  </si>
  <si>
    <r>
      <t xml:space="preserve">ALIMENTADOR - SARANDI   </t>
    </r>
    <r>
      <rPr>
        <b/>
        <sz val="11"/>
        <rFont val="Calibri"/>
        <family val="2"/>
        <scheme val="minor"/>
      </rPr>
      <t>07</t>
    </r>
  </si>
  <si>
    <r>
      <t xml:space="preserve">ALIMENTADOR - SARANDI   </t>
    </r>
    <r>
      <rPr>
        <b/>
        <sz val="11"/>
        <rFont val="Calibri"/>
        <family val="2"/>
        <scheme val="minor"/>
      </rPr>
      <t>08</t>
    </r>
  </si>
  <si>
    <r>
      <t xml:space="preserve">ALIMENTADOR - SARANDI  </t>
    </r>
    <r>
      <rPr>
        <b/>
        <sz val="11"/>
        <rFont val="Calibri"/>
        <family val="2"/>
        <scheme val="minor"/>
      </rPr>
      <t xml:space="preserve"> 09</t>
    </r>
  </si>
  <si>
    <t>PAICANDU</t>
  </si>
  <si>
    <t>TRONCO PAIÇANDÚ</t>
  </si>
  <si>
    <t>TRONCO PAIÇANDÚ via trevo</t>
  </si>
  <si>
    <t>Terminal PIÇANDU</t>
  </si>
  <si>
    <r>
      <t xml:space="preserve">ALIMENTADOR  PAICANDU  </t>
    </r>
    <r>
      <rPr>
        <b/>
        <sz val="11"/>
        <rFont val="Calibri"/>
        <family val="2"/>
        <scheme val="minor"/>
      </rPr>
      <t>01</t>
    </r>
  </si>
  <si>
    <r>
      <t xml:space="preserve">ALIMENTADOR  PAICANDU  </t>
    </r>
    <r>
      <rPr>
        <b/>
        <sz val="11"/>
        <rFont val="Calibri"/>
        <family val="2"/>
        <scheme val="minor"/>
      </rPr>
      <t>02</t>
    </r>
  </si>
  <si>
    <r>
      <t xml:space="preserve">ALIMENTADOR  PAICANDU  </t>
    </r>
    <r>
      <rPr>
        <b/>
        <sz val="11"/>
        <rFont val="Calibri"/>
        <family val="2"/>
        <scheme val="minor"/>
      </rPr>
      <t>03</t>
    </r>
  </si>
  <si>
    <r>
      <t xml:space="preserve">ALIMENTADOR  PAICANDU  </t>
    </r>
    <r>
      <rPr>
        <b/>
        <sz val="11"/>
        <rFont val="Calibri"/>
        <family val="2"/>
        <scheme val="minor"/>
      </rPr>
      <t>04</t>
    </r>
  </si>
  <si>
    <t xml:space="preserve">METRoPOLITANAS MANTIDAS </t>
  </si>
  <si>
    <t>LINHAS COM BAIXO APROVEITAMENTO</t>
  </si>
  <si>
    <t>YYY.ZZZ.XXX</t>
  </si>
  <si>
    <t>Apucarana</t>
  </si>
  <si>
    <t>Cascavel</t>
  </si>
  <si>
    <t>Campo Mourão</t>
  </si>
  <si>
    <t>Londrina</t>
  </si>
  <si>
    <t>Maringá</t>
  </si>
  <si>
    <t>Toledo</t>
  </si>
  <si>
    <t>Umuarama</t>
  </si>
  <si>
    <t>Curitiba</t>
  </si>
  <si>
    <t>Foz do Iguaçu</t>
  </si>
  <si>
    <t>Francisco Beltrão</t>
  </si>
  <si>
    <t>Paranaguá</t>
  </si>
  <si>
    <t>Paranavaí</t>
  </si>
  <si>
    <t>Pato Branco</t>
  </si>
  <si>
    <t>Ponta Grossa</t>
  </si>
  <si>
    <t>Telemaco Borba</t>
  </si>
  <si>
    <t>Cianorte</t>
  </si>
  <si>
    <t>Laranjeiras do Sul</t>
  </si>
  <si>
    <t>Wenceslau Braz</t>
  </si>
  <si>
    <t>São Mateus do Sul</t>
  </si>
  <si>
    <t>Quedas do Iguaçu</t>
  </si>
  <si>
    <t>Resultado do dimensionamento</t>
  </si>
  <si>
    <t>Linha dimensionada</t>
  </si>
  <si>
    <t>Linha passa a operar no sistema Rodoviário</t>
  </si>
  <si>
    <t>Linha foi unificada com a linha 001.0224-440</t>
  </si>
  <si>
    <t>Linha foi unificada com a linha 001.0508-440</t>
  </si>
  <si>
    <t>Linha passa a ser gerenciada pela AMEP</t>
  </si>
  <si>
    <t>Linhas passam a ser gerenciadas pela AMEP</t>
  </si>
  <si>
    <t xml:space="preserve"> Linha dimensionada</t>
  </si>
  <si>
    <t>Linhas consolidadas com as demais da região, operando no sitema tronco-alimentador</t>
  </si>
  <si>
    <t>Frota necessária para a operação</t>
  </si>
  <si>
    <t>pass</t>
  </si>
  <si>
    <t>pass/km</t>
  </si>
  <si>
    <t xml:space="preserve">Região Metropolitana Oficial ou agrupamento metropolitano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</si>
</sst>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#,##0_ ;\-#,##0\ "/>
    <numFmt numFmtId="167" formatCode="0_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9"/>
      <color indexed="12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rgb="FFC0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b/>
      <sz val="10"/>
      <color theme="5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90">
    <xf numFmtId="0" fontId="0" fillId="0" borderId="0" xfId="0"/>
    <xf numFmtId="0" fontId="7" fillId="0" borderId="0" xfId="0" applyFont="1" applyAlignment="1">
      <alignment vertical="center"/>
    </xf>
    <xf numFmtId="4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" xfId="0" applyBorder="1"/>
    <xf numFmtId="0" fontId="0" fillId="6" borderId="1" xfId="0" applyFill="1" applyBorder="1"/>
    <xf numFmtId="0" fontId="0" fillId="0" borderId="2" xfId="0" applyBorder="1"/>
    <xf numFmtId="165" fontId="0" fillId="0" borderId="2" xfId="1" applyNumberFormat="1" applyFont="1" applyBorder="1"/>
    <xf numFmtId="165" fontId="0" fillId="0" borderId="1" xfId="1" applyNumberFormat="1" applyFont="1" applyBorder="1"/>
    <xf numFmtId="165" fontId="0" fillId="6" borderId="1" xfId="1" applyNumberFormat="1" applyFont="1" applyFill="1" applyBorder="1"/>
    <xf numFmtId="0" fontId="0" fillId="6" borderId="11" xfId="0" applyFill="1" applyBorder="1"/>
    <xf numFmtId="165" fontId="0" fillId="6" borderId="11" xfId="1" applyNumberFormat="1" applyFont="1" applyFill="1" applyBorder="1"/>
    <xf numFmtId="0" fontId="0" fillId="0" borderId="5" xfId="0" applyBorder="1"/>
    <xf numFmtId="0" fontId="0" fillId="6" borderId="5" xfId="0" applyFill="1" applyBorder="1"/>
    <xf numFmtId="165" fontId="0" fillId="6" borderId="2" xfId="1" applyNumberFormat="1" applyFont="1" applyFill="1" applyBorder="1"/>
    <xf numFmtId="0" fontId="0" fillId="6" borderId="13" xfId="0" applyFill="1" applyBorder="1"/>
    <xf numFmtId="0" fontId="0" fillId="6" borderId="14" xfId="0" applyFill="1" applyBorder="1"/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7" fillId="6" borderId="2" xfId="0" applyFont="1" applyFill="1" applyBorder="1" applyAlignment="1">
      <alignment horizontal="center"/>
    </xf>
    <xf numFmtId="0" fontId="11" fillId="0" borderId="1" xfId="0" applyFont="1" applyBorder="1"/>
    <xf numFmtId="1" fontId="0" fillId="0" borderId="1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0" fillId="0" borderId="0" xfId="1" applyNumberFormat="1" applyFont="1" applyBorder="1"/>
    <xf numFmtId="166" fontId="0" fillId="0" borderId="0" xfId="1" applyNumberFormat="1" applyFont="1" applyBorder="1" applyAlignment="1">
      <alignment horizontal="center"/>
    </xf>
    <xf numFmtId="165" fontId="0" fillId="0" borderId="0" xfId="1" applyNumberFormat="1" applyFont="1" applyFill="1" applyBorder="1"/>
    <xf numFmtId="166" fontId="0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3" fontId="7" fillId="0" borderId="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/>
    <xf numFmtId="0" fontId="6" fillId="4" borderId="9" xfId="0" applyFont="1" applyFill="1" applyBorder="1" applyAlignment="1">
      <alignment horizontal="center"/>
    </xf>
    <xf numFmtId="0" fontId="12" fillId="0" borderId="1" xfId="0" applyFont="1" applyBorder="1"/>
    <xf numFmtId="0" fontId="13" fillId="5" borderId="1" xfId="0" applyFont="1" applyFill="1" applyBorder="1"/>
    <xf numFmtId="1" fontId="0" fillId="0" borderId="2" xfId="0" applyNumberFormat="1" applyBorder="1" applyAlignment="1">
      <alignment horizontal="center"/>
    </xf>
    <xf numFmtId="0" fontId="0" fillId="4" borderId="9" xfId="0" applyFill="1" applyBorder="1"/>
    <xf numFmtId="0" fontId="0" fillId="4" borderId="2" xfId="0" applyFill="1" applyBorder="1"/>
    <xf numFmtId="0" fontId="0" fillId="4" borderId="5" xfId="0" applyFill="1" applyBorder="1"/>
    <xf numFmtId="165" fontId="12" fillId="6" borderId="2" xfId="1" applyNumberFormat="1" applyFont="1" applyFill="1" applyBorder="1"/>
    <xf numFmtId="2" fontId="0" fillId="4" borderId="5" xfId="0" applyNumberForma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wrapText="1"/>
    </xf>
    <xf numFmtId="167" fontId="15" fillId="6" borderId="1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2" fillId="6" borderId="1" xfId="0" applyFont="1" applyFill="1" applyBorder="1"/>
    <xf numFmtId="0" fontId="14" fillId="6" borderId="1" xfId="0" applyFont="1" applyFill="1" applyBorder="1" applyAlignment="1">
      <alignment horizontal="left" vertical="center" wrapText="1"/>
    </xf>
    <xf numFmtId="166" fontId="0" fillId="0" borderId="11" xfId="1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6" fontId="0" fillId="6" borderId="1" xfId="1" applyNumberFormat="1" applyFont="1" applyFill="1" applyBorder="1" applyAlignment="1">
      <alignment horizontal="center"/>
    </xf>
    <xf numFmtId="167" fontId="14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165" fontId="11" fillId="6" borderId="1" xfId="1" applyNumberFormat="1" applyFont="1" applyFill="1" applyBorder="1"/>
    <xf numFmtId="0" fontId="11" fillId="6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12" fillId="0" borderId="1" xfId="1" applyNumberFormat="1" applyFont="1" applyBorder="1" applyAlignment="1">
      <alignment horizontal="center"/>
    </xf>
    <xf numFmtId="2" fontId="0" fillId="0" borderId="0" xfId="0" applyNumberFormat="1"/>
    <xf numFmtId="0" fontId="14" fillId="6" borderId="1" xfId="0" applyFont="1" applyFill="1" applyBorder="1"/>
    <xf numFmtId="165" fontId="12" fillId="6" borderId="1" xfId="1" applyNumberFormat="1" applyFont="1" applyFill="1" applyBorder="1"/>
    <xf numFmtId="0" fontId="11" fillId="6" borderId="11" xfId="0" applyFont="1" applyFill="1" applyBorder="1"/>
    <xf numFmtId="165" fontId="11" fillId="6" borderId="2" xfId="1" applyNumberFormat="1" applyFont="1" applyFill="1" applyBorder="1"/>
    <xf numFmtId="1" fontId="12" fillId="0" borderId="2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4" fontId="7" fillId="6" borderId="2" xfId="0" applyNumberFormat="1" applyFont="1" applyFill="1" applyBorder="1" applyAlignment="1">
      <alignment horizontal="center" vertical="center"/>
    </xf>
    <xf numFmtId="164" fontId="18" fillId="6" borderId="2" xfId="0" applyNumberFormat="1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6" borderId="0" xfId="0" applyFill="1"/>
    <xf numFmtId="4" fontId="19" fillId="6" borderId="0" xfId="0" applyNumberFormat="1" applyFont="1" applyFill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/>
    </xf>
    <xf numFmtId="3" fontId="7" fillId="6" borderId="2" xfId="0" applyNumberFormat="1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2" fontId="0" fillId="6" borderId="0" xfId="0" applyNumberFormat="1" applyFill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11" fillId="6" borderId="13" xfId="0" applyFont="1" applyFill="1" applyBorder="1"/>
    <xf numFmtId="0" fontId="11" fillId="6" borderId="14" xfId="0" applyFont="1" applyFill="1" applyBorder="1"/>
    <xf numFmtId="0" fontId="0" fillId="0" borderId="0" xfId="0" applyBorder="1" applyAlignment="1">
      <alignment horizontal="center"/>
    </xf>
    <xf numFmtId="0" fontId="0" fillId="6" borderId="13" xfId="0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0" fillId="3" borderId="5" xfId="0" applyFill="1" applyBorder="1"/>
    <xf numFmtId="0" fontId="6" fillId="3" borderId="2" xfId="0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0" fontId="0" fillId="3" borderId="0" xfId="0" applyFill="1"/>
    <xf numFmtId="0" fontId="6" fillId="3" borderId="5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1" fontId="7" fillId="2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1" fontId="12" fillId="3" borderId="2" xfId="0" applyNumberFormat="1" applyFont="1" applyFill="1" applyBorder="1" applyAlignment="1">
      <alignment horizontal="center"/>
    </xf>
    <xf numFmtId="0" fontId="12" fillId="6" borderId="14" xfId="0" applyFont="1" applyFill="1" applyBorder="1"/>
    <xf numFmtId="0" fontId="12" fillId="6" borderId="5" xfId="0" applyFont="1" applyFill="1" applyBorder="1" applyAlignment="1">
      <alignment horizontal="center"/>
    </xf>
    <xf numFmtId="0" fontId="8" fillId="6" borderId="0" xfId="0" quotePrefix="1" applyFont="1" applyFill="1" applyAlignment="1">
      <alignment horizontal="left"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 applyAlignment="1">
      <alignment horizontal="center" vertical="center"/>
    </xf>
    <xf numFmtId="1" fontId="12" fillId="6" borderId="2" xfId="0" applyNumberFormat="1" applyFont="1" applyFill="1" applyBorder="1" applyAlignment="1">
      <alignment horizontal="center"/>
    </xf>
    <xf numFmtId="1" fontId="8" fillId="6" borderId="0" xfId="0" applyNumberFormat="1" applyFont="1" applyFill="1" applyAlignment="1">
      <alignment horizontal="center" vertical="center"/>
    </xf>
    <xf numFmtId="2" fontId="8" fillId="6" borderId="0" xfId="0" applyNumberFormat="1" applyFont="1" applyFill="1" applyAlignment="1">
      <alignment horizontal="center" vertical="center"/>
    </xf>
    <xf numFmtId="4" fontId="8" fillId="6" borderId="0" xfId="0" applyNumberFormat="1" applyFont="1" applyFill="1" applyAlignment="1">
      <alignment horizontal="center" vertical="center"/>
    </xf>
    <xf numFmtId="0" fontId="11" fillId="0" borderId="14" xfId="0" applyFont="1" applyBorder="1"/>
    <xf numFmtId="0" fontId="7" fillId="0" borderId="0" xfId="0" applyFont="1" applyBorder="1" applyAlignment="1">
      <alignment horizontal="left" vertical="center"/>
    </xf>
    <xf numFmtId="1" fontId="0" fillId="6" borderId="2" xfId="0" applyNumberFormat="1" applyFill="1" applyBorder="1" applyAlignment="1">
      <alignment horizontal="center"/>
    </xf>
    <xf numFmtId="1" fontId="7" fillId="6" borderId="2" xfId="0" applyNumberFormat="1" applyFont="1" applyFill="1" applyBorder="1" applyAlignment="1">
      <alignment horizontal="center"/>
    </xf>
    <xf numFmtId="166" fontId="12" fillId="6" borderId="2" xfId="1" applyNumberFormat="1" applyFont="1" applyFill="1" applyBorder="1" applyAlignment="1">
      <alignment horizontal="center"/>
    </xf>
    <xf numFmtId="1" fontId="12" fillId="0" borderId="1" xfId="1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/>
    </xf>
    <xf numFmtId="166" fontId="11" fillId="6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left"/>
    </xf>
    <xf numFmtId="0" fontId="17" fillId="6" borderId="5" xfId="0" applyFont="1" applyFill="1" applyBorder="1" applyAlignment="1">
      <alignment horizontal="center"/>
    </xf>
    <xf numFmtId="0" fontId="17" fillId="0" borderId="0" xfId="0" applyFont="1"/>
    <xf numFmtId="0" fontId="17" fillId="6" borderId="2" xfId="0" applyFont="1" applyFill="1" applyBorder="1" applyAlignment="1">
      <alignment horizontal="center"/>
    </xf>
    <xf numFmtId="0" fontId="17" fillId="6" borderId="0" xfId="0" applyFont="1" applyFill="1"/>
    <xf numFmtId="3" fontId="7" fillId="6" borderId="2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left"/>
    </xf>
    <xf numFmtId="0" fontId="5" fillId="6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5" fillId="6" borderId="5" xfId="0" applyFont="1" applyFill="1" applyBorder="1"/>
    <xf numFmtId="0" fontId="21" fillId="0" borderId="1" xfId="0" applyFont="1" applyBorder="1"/>
    <xf numFmtId="0" fontId="21" fillId="6" borderId="1" xfId="0" applyFont="1" applyFill="1" applyBorder="1"/>
    <xf numFmtId="0" fontId="5" fillId="6" borderId="2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0" fontId="5" fillId="0" borderId="0" xfId="0" applyFont="1"/>
    <xf numFmtId="0" fontId="5" fillId="6" borderId="1" xfId="0" applyFont="1" applyFill="1" applyBorder="1"/>
    <xf numFmtId="1" fontId="12" fillId="6" borderId="1" xfId="0" applyNumberFormat="1" applyFont="1" applyFill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1" fillId="6" borderId="1" xfId="1" applyNumberFormat="1" applyFont="1" applyFill="1" applyBorder="1" applyAlignment="1">
      <alignment horizontal="center"/>
    </xf>
    <xf numFmtId="1" fontId="0" fillId="6" borderId="1" xfId="1" applyNumberFormat="1" applyFont="1" applyFill="1" applyBorder="1" applyAlignment="1">
      <alignment horizontal="center"/>
    </xf>
    <xf numFmtId="1" fontId="0" fillId="0" borderId="2" xfId="1" applyNumberFormat="1" applyFont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7" fontId="24" fillId="6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left" vertical="center" wrapText="1"/>
    </xf>
    <xf numFmtId="3" fontId="6" fillId="6" borderId="2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5" fillId="6" borderId="1" xfId="1" applyNumberFormat="1" applyFont="1" applyFill="1" applyBorder="1" applyAlignment="1">
      <alignment horizontal="center"/>
    </xf>
    <xf numFmtId="166" fontId="0" fillId="6" borderId="11" xfId="1" applyNumberFormat="1" applyFont="1" applyFill="1" applyBorder="1" applyAlignment="1">
      <alignment horizontal="center"/>
    </xf>
    <xf numFmtId="166" fontId="11" fillId="6" borderId="11" xfId="1" applyNumberFormat="1" applyFont="1" applyFill="1" applyBorder="1" applyAlignment="1">
      <alignment horizontal="center"/>
    </xf>
    <xf numFmtId="0" fontId="5" fillId="6" borderId="0" xfId="0" applyFont="1" applyFill="1"/>
    <xf numFmtId="166" fontId="11" fillId="6" borderId="2" xfId="1" applyNumberFormat="1" applyFont="1" applyFill="1" applyBorder="1" applyAlignment="1">
      <alignment horizontal="center"/>
    </xf>
    <xf numFmtId="166" fontId="0" fillId="6" borderId="2" xfId="1" applyNumberFormat="1" applyFont="1" applyFill="1" applyBorder="1" applyAlignment="1">
      <alignment horizontal="center"/>
    </xf>
    <xf numFmtId="2" fontId="5" fillId="6" borderId="0" xfId="0" applyNumberFormat="1" applyFont="1" applyFill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/>
    </xf>
    <xf numFmtId="0" fontId="5" fillId="6" borderId="14" xfId="0" applyFont="1" applyFill="1" applyBorder="1"/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" fontId="5" fillId="0" borderId="2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" fontId="0" fillId="6" borderId="11" xfId="1" applyNumberFormat="1" applyFont="1" applyFill="1" applyBorder="1" applyAlignment="1">
      <alignment horizontal="center"/>
    </xf>
    <xf numFmtId="1" fontId="12" fillId="0" borderId="11" xfId="1" applyNumberFormat="1" applyFont="1" applyBorder="1" applyAlignment="1">
      <alignment horizontal="center"/>
    </xf>
    <xf numFmtId="1" fontId="12" fillId="6" borderId="1" xfId="1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vertical="center"/>
    </xf>
    <xf numFmtId="0" fontId="13" fillId="5" borderId="18" xfId="0" applyFont="1" applyFill="1" applyBorder="1"/>
    <xf numFmtId="0" fontId="13" fillId="5" borderId="19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4" borderId="24" xfId="0" applyFill="1" applyBorder="1"/>
    <xf numFmtId="2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6" fillId="3" borderId="26" xfId="0" quotePrefix="1" applyFont="1" applyFill="1" applyBorder="1" applyAlignment="1">
      <alignment vertical="center"/>
    </xf>
    <xf numFmtId="0" fontId="6" fillId="3" borderId="27" xfId="0" quotePrefix="1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2" fontId="6" fillId="3" borderId="28" xfId="0" applyNumberFormat="1" applyFont="1" applyFill="1" applyBorder="1" applyAlignment="1">
      <alignment horizontal="center" vertical="center"/>
    </xf>
    <xf numFmtId="1" fontId="6" fillId="3" borderId="28" xfId="0" applyNumberFormat="1" applyFont="1" applyFill="1" applyBorder="1" applyAlignment="1">
      <alignment horizontal="center" vertical="center"/>
    </xf>
    <xf numFmtId="3" fontId="6" fillId="3" borderId="28" xfId="0" applyNumberFormat="1" applyFont="1" applyFill="1" applyBorder="1" applyAlignment="1">
      <alignment horizontal="center" vertical="center"/>
    </xf>
    <xf numFmtId="4" fontId="6" fillId="3" borderId="28" xfId="0" applyNumberFormat="1" applyFon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13" fillId="6" borderId="9" xfId="0" applyFont="1" applyFill="1" applyBorder="1"/>
    <xf numFmtId="1" fontId="7" fillId="3" borderId="28" xfId="0" applyNumberFormat="1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6" fillId="3" borderId="26" xfId="0" quotePrefix="1" applyFont="1" applyFill="1" applyBorder="1" applyAlignment="1">
      <alignment horizontal="left" vertical="center"/>
    </xf>
    <xf numFmtId="0" fontId="6" fillId="3" borderId="27" xfId="0" quotePrefix="1" applyFont="1" applyFill="1" applyBorder="1" applyAlignment="1">
      <alignment horizontal="left" vertical="center"/>
    </xf>
    <xf numFmtId="0" fontId="13" fillId="5" borderId="19" xfId="0" applyFont="1" applyFill="1" applyBorder="1"/>
    <xf numFmtId="0" fontId="6" fillId="5" borderId="21" xfId="0" applyFont="1" applyFill="1" applyBorder="1" applyAlignment="1">
      <alignment vertical="center"/>
    </xf>
    <xf numFmtId="3" fontId="7" fillId="3" borderId="28" xfId="0" applyNumberFormat="1" applyFont="1" applyFill="1" applyBorder="1" applyAlignment="1">
      <alignment horizontal="center" vertical="center"/>
    </xf>
    <xf numFmtId="3" fontId="7" fillId="3" borderId="33" xfId="0" applyNumberFormat="1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2" fontId="5" fillId="0" borderId="24" xfId="0" applyNumberFormat="1" applyFont="1" applyBorder="1" applyAlignment="1">
      <alignment horizontal="center"/>
    </xf>
    <xf numFmtId="2" fontId="7" fillId="3" borderId="29" xfId="0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4" fillId="6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1" fontId="6" fillId="6" borderId="28" xfId="0" applyNumberFormat="1" applyFont="1" applyFill="1" applyBorder="1" applyAlignment="1">
      <alignment horizontal="center" vertical="center"/>
    </xf>
    <xf numFmtId="3" fontId="7" fillId="6" borderId="28" xfId="0" applyNumberFormat="1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2" fontId="0" fillId="6" borderId="24" xfId="0" applyNumberForma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2" fontId="7" fillId="3" borderId="28" xfId="0" applyNumberFormat="1" applyFont="1" applyFill="1" applyBorder="1" applyAlignment="1">
      <alignment horizontal="center" vertical="center"/>
    </xf>
    <xf numFmtId="4" fontId="7" fillId="3" borderId="33" xfId="0" applyNumberFormat="1" applyFont="1" applyFill="1" applyBorder="1" applyAlignment="1">
      <alignment horizontal="center" vertical="center"/>
    </xf>
    <xf numFmtId="4" fontId="7" fillId="3" borderId="28" xfId="0" applyNumberFormat="1" applyFont="1" applyFill="1" applyBorder="1" applyAlignment="1">
      <alignment horizontal="center" vertical="center"/>
    </xf>
    <xf numFmtId="0" fontId="12" fillId="0" borderId="14" xfId="0" applyFont="1" applyBorder="1"/>
    <xf numFmtId="2" fontId="12" fillId="6" borderId="24" xfId="0" applyNumberFormat="1" applyFont="1" applyFill="1" applyBorder="1" applyAlignment="1">
      <alignment horizontal="center"/>
    </xf>
    <xf numFmtId="2" fontId="12" fillId="6" borderId="25" xfId="0" applyNumberFormat="1" applyFont="1" applyFill="1" applyBorder="1" applyAlignment="1">
      <alignment horizontal="center"/>
    </xf>
    <xf numFmtId="166" fontId="7" fillId="6" borderId="28" xfId="0" applyNumberFormat="1" applyFont="1" applyFill="1" applyBorder="1" applyAlignment="1">
      <alignment horizontal="center" vertical="center"/>
    </xf>
    <xf numFmtId="1" fontId="7" fillId="6" borderId="28" xfId="0" applyNumberFormat="1" applyFont="1" applyFill="1" applyBorder="1" applyAlignment="1">
      <alignment horizontal="center" vertical="center"/>
    </xf>
    <xf numFmtId="1" fontId="12" fillId="6" borderId="12" xfId="0" applyNumberFormat="1" applyFont="1" applyFill="1" applyBorder="1" applyAlignment="1">
      <alignment horizontal="center"/>
    </xf>
    <xf numFmtId="2" fontId="12" fillId="6" borderId="34" xfId="0" applyNumberFormat="1" applyFont="1" applyFill="1" applyBorder="1" applyAlignment="1">
      <alignment horizontal="center"/>
    </xf>
    <xf numFmtId="0" fontId="6" fillId="5" borderId="18" xfId="0" applyFont="1" applyFill="1" applyBorder="1" applyAlignment="1">
      <alignment horizontal="left"/>
    </xf>
    <xf numFmtId="0" fontId="6" fillId="5" borderId="30" xfId="0" applyFont="1" applyFill="1" applyBorder="1" applyAlignment="1">
      <alignment horizontal="left"/>
    </xf>
    <xf numFmtId="2" fontId="6" fillId="5" borderId="31" xfId="0" applyNumberFormat="1" applyFont="1" applyFill="1" applyBorder="1" applyAlignment="1">
      <alignment vertical="center"/>
    </xf>
    <xf numFmtId="2" fontId="6" fillId="5" borderId="32" xfId="0" applyNumberFormat="1" applyFont="1" applyFill="1" applyBorder="1" applyAlignment="1">
      <alignment vertical="center"/>
    </xf>
    <xf numFmtId="2" fontId="6" fillId="4" borderId="23" xfId="0" applyNumberFormat="1" applyFont="1" applyFill="1" applyBorder="1" applyAlignment="1">
      <alignment horizontal="center"/>
    </xf>
    <xf numFmtId="2" fontId="0" fillId="4" borderId="24" xfId="0" applyNumberFormat="1" applyFill="1" applyBorder="1" applyAlignment="1">
      <alignment horizontal="center"/>
    </xf>
    <xf numFmtId="2" fontId="12" fillId="0" borderId="25" xfId="0" applyNumberFormat="1" applyFont="1" applyBorder="1" applyAlignment="1">
      <alignment horizontal="center"/>
    </xf>
    <xf numFmtId="1" fontId="5" fillId="6" borderId="28" xfId="0" applyNumberFormat="1" applyFont="1" applyFill="1" applyBorder="1" applyAlignment="1">
      <alignment horizontal="center"/>
    </xf>
    <xf numFmtId="2" fontId="5" fillId="6" borderId="29" xfId="0" applyNumberFormat="1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2" fontId="12" fillId="0" borderId="24" xfId="0" applyNumberFormat="1" applyFont="1" applyBorder="1" applyAlignment="1">
      <alignment horizontal="center"/>
    </xf>
    <xf numFmtId="1" fontId="0" fillId="6" borderId="28" xfId="0" applyNumberFormat="1" applyFill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1" fontId="12" fillId="0" borderId="28" xfId="0" applyNumberFormat="1" applyFont="1" applyBorder="1" applyAlignment="1">
      <alignment horizontal="center"/>
    </xf>
    <xf numFmtId="2" fontId="12" fillId="0" borderId="29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2" fontId="7" fillId="6" borderId="28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0" fontId="0" fillId="3" borderId="14" xfId="0" applyFill="1" applyBorder="1"/>
    <xf numFmtId="2" fontId="12" fillId="3" borderId="24" xfId="0" applyNumberFormat="1" applyFont="1" applyFill="1" applyBorder="1" applyAlignment="1">
      <alignment horizontal="center"/>
    </xf>
    <xf numFmtId="2" fontId="7" fillId="6" borderId="29" xfId="0" applyNumberFormat="1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2" fontId="12" fillId="6" borderId="29" xfId="0" applyNumberFormat="1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1" fontId="12" fillId="0" borderId="12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2" fontId="12" fillId="0" borderId="34" xfId="0" applyNumberFormat="1" applyFont="1" applyBorder="1" applyAlignment="1">
      <alignment horizontal="center"/>
    </xf>
    <xf numFmtId="3" fontId="6" fillId="6" borderId="28" xfId="0" applyNumberFormat="1" applyFont="1" applyFill="1" applyBorder="1" applyAlignment="1">
      <alignment horizontal="center" vertical="center"/>
    </xf>
    <xf numFmtId="2" fontId="0" fillId="6" borderId="25" xfId="0" applyNumberFormat="1" applyFill="1" applyBorder="1" applyAlignment="1">
      <alignment horizontal="center"/>
    </xf>
    <xf numFmtId="2" fontId="0" fillId="6" borderId="29" xfId="0" applyNumberFormat="1" applyFill="1" applyBorder="1" applyAlignment="1">
      <alignment horizontal="center"/>
    </xf>
    <xf numFmtId="0" fontId="6" fillId="6" borderId="29" xfId="0" applyFont="1" applyFill="1" applyBorder="1" applyAlignment="1">
      <alignment horizontal="center" vertical="center"/>
    </xf>
    <xf numFmtId="1" fontId="7" fillId="6" borderId="12" xfId="0" applyNumberFormat="1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4" fontId="7" fillId="6" borderId="12" xfId="0" applyNumberFormat="1" applyFont="1" applyFill="1" applyBorder="1" applyAlignment="1">
      <alignment horizontal="center" vertical="center"/>
    </xf>
    <xf numFmtId="0" fontId="0" fillId="0" borderId="25" xfId="0" applyBorder="1"/>
    <xf numFmtId="2" fontId="6" fillId="6" borderId="28" xfId="0" applyNumberFormat="1" applyFont="1" applyFill="1" applyBorder="1" applyAlignment="1">
      <alignment horizontal="center" vertical="center"/>
    </xf>
    <xf numFmtId="4" fontId="6" fillId="6" borderId="28" xfId="0" applyNumberFormat="1" applyFont="1" applyFill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8" fillId="0" borderId="0" xfId="0" quotePrefix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167" fontId="25" fillId="6" borderId="1" xfId="0" applyNumberFormat="1" applyFont="1" applyFill="1" applyBorder="1" applyAlignment="1">
      <alignment horizontal="center" vertical="center"/>
    </xf>
    <xf numFmtId="167" fontId="26" fillId="6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/>
    </xf>
    <xf numFmtId="1" fontId="5" fillId="6" borderId="2" xfId="0" applyNumberFormat="1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/>
    </xf>
    <xf numFmtId="3" fontId="27" fillId="0" borderId="2" xfId="0" applyNumberFormat="1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/>
    </xf>
    <xf numFmtId="3" fontId="27" fillId="6" borderId="2" xfId="0" applyNumberFormat="1" applyFont="1" applyFill="1" applyBorder="1" applyAlignment="1">
      <alignment horizontal="center" vertical="center"/>
    </xf>
    <xf numFmtId="1" fontId="27" fillId="0" borderId="2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28" fillId="2" borderId="1" xfId="0" applyNumberFormat="1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/>
    </xf>
    <xf numFmtId="4" fontId="29" fillId="0" borderId="2" xfId="0" applyNumberFormat="1" applyFont="1" applyBorder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/>
    </xf>
    <xf numFmtId="0" fontId="27" fillId="0" borderId="1" xfId="0" applyFont="1" applyBorder="1"/>
    <xf numFmtId="164" fontId="30" fillId="2" borderId="1" xfId="0" applyNumberFormat="1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left"/>
    </xf>
    <xf numFmtId="1" fontId="27" fillId="2" borderId="1" xfId="0" applyNumberFormat="1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/>
    </xf>
    <xf numFmtId="3" fontId="29" fillId="0" borderId="2" xfId="0" applyNumberFormat="1" applyFont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/>
    </xf>
    <xf numFmtId="167" fontId="1" fillId="6" borderId="1" xfId="0" applyNumberFormat="1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left" vertical="center" wrapText="1"/>
    </xf>
    <xf numFmtId="0" fontId="30" fillId="6" borderId="2" xfId="0" applyFont="1" applyFill="1" applyBorder="1" applyAlignment="1">
      <alignment horizontal="center"/>
    </xf>
    <xf numFmtId="0" fontId="33" fillId="6" borderId="1" xfId="0" applyFont="1" applyFill="1" applyBorder="1" applyAlignment="1">
      <alignment horizontal="left" vertical="center" wrapText="1"/>
    </xf>
    <xf numFmtId="0" fontId="13" fillId="5" borderId="25" xfId="0" applyFont="1" applyFill="1" applyBorder="1"/>
    <xf numFmtId="0" fontId="6" fillId="4" borderId="38" xfId="0" applyFont="1" applyFill="1" applyBorder="1" applyAlignment="1">
      <alignment horizontal="center"/>
    </xf>
    <xf numFmtId="0" fontId="0" fillId="4" borderId="38" xfId="0" applyFill="1" applyBorder="1"/>
    <xf numFmtId="0" fontId="1" fillId="6" borderId="14" xfId="0" applyFont="1" applyFill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/>
    </xf>
    <xf numFmtId="0" fontId="15" fillId="6" borderId="14" xfId="0" applyFont="1" applyFill="1" applyBorder="1" applyAlignment="1">
      <alignment horizontal="center" vertical="center"/>
    </xf>
    <xf numFmtId="2" fontId="5" fillId="6" borderId="25" xfId="0" applyNumberFormat="1" applyFont="1" applyFill="1" applyBorder="1" applyAlignment="1">
      <alignment horizontal="center"/>
    </xf>
    <xf numFmtId="2" fontId="5" fillId="6" borderId="24" xfId="0" applyNumberFormat="1" applyFont="1" applyFill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2" fontId="5" fillId="0" borderId="34" xfId="0" applyNumberFormat="1" applyFont="1" applyBorder="1" applyAlignment="1">
      <alignment horizontal="center"/>
    </xf>
    <xf numFmtId="0" fontId="6" fillId="5" borderId="16" xfId="0" applyFont="1" applyFill="1" applyBorder="1"/>
    <xf numFmtId="0" fontId="6" fillId="5" borderId="17" xfId="0" applyFont="1" applyFill="1" applyBorder="1"/>
    <xf numFmtId="0" fontId="6" fillId="5" borderId="30" xfId="0" applyFont="1" applyFill="1" applyBorder="1"/>
    <xf numFmtId="0" fontId="13" fillId="5" borderId="11" xfId="0" applyFont="1" applyFill="1" applyBorder="1"/>
    <xf numFmtId="0" fontId="13" fillId="5" borderId="39" xfId="0" applyFont="1" applyFill="1" applyBorder="1"/>
    <xf numFmtId="2" fontId="27" fillId="0" borderId="25" xfId="0" applyNumberFormat="1" applyFont="1" applyBorder="1" applyAlignment="1">
      <alignment horizontal="center"/>
    </xf>
    <xf numFmtId="2" fontId="27" fillId="0" borderId="24" xfId="0" applyNumberFormat="1" applyFont="1" applyBorder="1" applyAlignment="1">
      <alignment horizontal="center"/>
    </xf>
    <xf numFmtId="0" fontId="24" fillId="6" borderId="14" xfId="0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/>
    </xf>
    <xf numFmtId="3" fontId="27" fillId="6" borderId="28" xfId="0" applyNumberFormat="1" applyFont="1" applyFill="1" applyBorder="1" applyAlignment="1">
      <alignment horizontal="center" vertical="center"/>
    </xf>
    <xf numFmtId="1" fontId="27" fillId="6" borderId="12" xfId="0" applyNumberFormat="1" applyFont="1" applyFill="1" applyBorder="1" applyAlignment="1">
      <alignment horizontal="center"/>
    </xf>
    <xf numFmtId="2" fontId="27" fillId="6" borderId="34" xfId="0" applyNumberFormat="1" applyFont="1" applyFill="1" applyBorder="1" applyAlignment="1">
      <alignment horizontal="center"/>
    </xf>
    <xf numFmtId="0" fontId="27" fillId="0" borderId="25" xfId="0" applyFont="1" applyBorder="1"/>
    <xf numFmtId="0" fontId="6" fillId="4" borderId="42" xfId="0" applyFont="1" applyFill="1" applyBorder="1" applyAlignment="1">
      <alignment horizontal="center"/>
    </xf>
    <xf numFmtId="0" fontId="5" fillId="7" borderId="13" xfId="0" applyFont="1" applyFill="1" applyBorder="1"/>
    <xf numFmtId="0" fontId="0" fillId="7" borderId="11" xfId="0" applyFill="1" applyBorder="1"/>
    <xf numFmtId="166" fontId="0" fillId="7" borderId="11" xfId="1" applyNumberFormat="1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4" fontId="7" fillId="7" borderId="11" xfId="0" applyNumberFormat="1" applyFont="1" applyFill="1" applyBorder="1" applyAlignment="1">
      <alignment horizontal="center" vertical="center"/>
    </xf>
    <xf numFmtId="4" fontId="7" fillId="7" borderId="39" xfId="0" applyNumberFormat="1" applyFont="1" applyFill="1" applyBorder="1" applyAlignment="1">
      <alignment horizontal="center" vertical="center"/>
    </xf>
    <xf numFmtId="0" fontId="5" fillId="7" borderId="14" xfId="0" applyFont="1" applyFill="1" applyBorder="1"/>
    <xf numFmtId="0" fontId="0" fillId="7" borderId="1" xfId="0" applyFill="1" applyBorder="1"/>
    <xf numFmtId="166" fontId="0" fillId="7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 vertical="center"/>
    </xf>
    <xf numFmtId="4" fontId="7" fillId="7" borderId="25" xfId="0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/>
    </xf>
    <xf numFmtId="0" fontId="5" fillId="7" borderId="36" xfId="0" applyFont="1" applyFill="1" applyBorder="1"/>
    <xf numFmtId="0" fontId="0" fillId="7" borderId="28" xfId="0" applyFill="1" applyBorder="1"/>
    <xf numFmtId="0" fontId="7" fillId="7" borderId="28" xfId="0" applyFont="1" applyFill="1" applyBorder="1" applyAlignment="1">
      <alignment horizontal="center"/>
    </xf>
    <xf numFmtId="4" fontId="7" fillId="7" borderId="28" xfId="0" applyNumberFormat="1" applyFont="1" applyFill="1" applyBorder="1" applyAlignment="1">
      <alignment horizontal="center" vertical="center"/>
    </xf>
    <xf numFmtId="0" fontId="5" fillId="8" borderId="13" xfId="0" applyFont="1" applyFill="1" applyBorder="1"/>
    <xf numFmtId="0" fontId="0" fillId="8" borderId="11" xfId="0" applyFill="1" applyBorder="1"/>
    <xf numFmtId="166" fontId="0" fillId="8" borderId="11" xfId="1" applyNumberFormat="1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4" fontId="7" fillId="8" borderId="11" xfId="0" applyNumberFormat="1" applyFont="1" applyFill="1" applyBorder="1" applyAlignment="1">
      <alignment horizontal="center" vertical="center"/>
    </xf>
    <xf numFmtId="4" fontId="7" fillId="8" borderId="39" xfId="0" applyNumberFormat="1" applyFont="1" applyFill="1" applyBorder="1" applyAlignment="1">
      <alignment horizontal="center" vertical="center"/>
    </xf>
    <xf numFmtId="0" fontId="5" fillId="8" borderId="14" xfId="0" applyFont="1" applyFill="1" applyBorder="1"/>
    <xf numFmtId="0" fontId="0" fillId="8" borderId="1" xfId="0" applyFill="1" applyBorder="1"/>
    <xf numFmtId="166" fontId="0" fillId="8" borderId="1" xfId="1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4" fontId="7" fillId="8" borderId="1" xfId="0" applyNumberFormat="1" applyFont="1" applyFill="1" applyBorder="1" applyAlignment="1">
      <alignment horizontal="center" vertical="center"/>
    </xf>
    <xf numFmtId="4" fontId="7" fillId="8" borderId="25" xfId="0" applyNumberFormat="1" applyFont="1" applyFill="1" applyBorder="1" applyAlignment="1">
      <alignment horizontal="center" vertical="center"/>
    </xf>
    <xf numFmtId="0" fontId="5" fillId="8" borderId="36" xfId="0" applyFont="1" applyFill="1" applyBorder="1"/>
    <xf numFmtId="0" fontId="0" fillId="8" borderId="28" xfId="0" applyFill="1" applyBorder="1"/>
    <xf numFmtId="166" fontId="0" fillId="8" borderId="28" xfId="1" applyNumberFormat="1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4" fontId="7" fillId="8" borderId="28" xfId="0" applyNumberFormat="1" applyFont="1" applyFill="1" applyBorder="1" applyAlignment="1">
      <alignment horizontal="center" vertical="center"/>
    </xf>
    <xf numFmtId="4" fontId="7" fillId="8" borderId="29" xfId="0" applyNumberFormat="1" applyFont="1" applyFill="1" applyBorder="1" applyAlignment="1">
      <alignment horizontal="center" vertical="center"/>
    </xf>
    <xf numFmtId="0" fontId="5" fillId="9" borderId="43" xfId="0" applyFont="1" applyFill="1" applyBorder="1"/>
    <xf numFmtId="0" fontId="0" fillId="9" borderId="44" xfId="0" applyFill="1" applyBorder="1"/>
    <xf numFmtId="166" fontId="12" fillId="9" borderId="44" xfId="1" applyNumberFormat="1" applyFont="1" applyFill="1" applyBorder="1" applyAlignment="1">
      <alignment horizontal="center"/>
    </xf>
    <xf numFmtId="0" fontId="7" fillId="9" borderId="44" xfId="0" applyFont="1" applyFill="1" applyBorder="1" applyAlignment="1">
      <alignment horizontal="center"/>
    </xf>
    <xf numFmtId="3" fontId="7" fillId="9" borderId="44" xfId="0" applyNumberFormat="1" applyFont="1" applyFill="1" applyBorder="1" applyAlignment="1">
      <alignment horizontal="center" vertical="center"/>
    </xf>
    <xf numFmtId="2" fontId="0" fillId="9" borderId="45" xfId="0" applyNumberFormat="1" applyFill="1" applyBorder="1" applyAlignment="1">
      <alignment horizontal="center"/>
    </xf>
    <xf numFmtId="0" fontId="5" fillId="7" borderId="43" xfId="0" applyFont="1" applyFill="1" applyBorder="1"/>
    <xf numFmtId="0" fontId="0" fillId="7" borderId="44" xfId="0" applyFill="1" applyBorder="1"/>
    <xf numFmtId="165" fontId="0" fillId="7" borderId="44" xfId="1" applyNumberFormat="1" applyFont="1" applyFill="1" applyBorder="1"/>
    <xf numFmtId="166" fontId="0" fillId="7" borderId="44" xfId="1" applyNumberFormat="1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4" fontId="7" fillId="7" borderId="44" xfId="0" applyNumberFormat="1" applyFont="1" applyFill="1" applyBorder="1" applyAlignment="1">
      <alignment horizontal="center" vertical="center"/>
    </xf>
    <xf numFmtId="3" fontId="7" fillId="7" borderId="44" xfId="0" applyNumberFormat="1" applyFont="1" applyFill="1" applyBorder="1" applyAlignment="1">
      <alignment horizontal="center" vertical="center"/>
    </xf>
    <xf numFmtId="2" fontId="5" fillId="7" borderId="45" xfId="0" applyNumberFormat="1" applyFont="1" applyFill="1" applyBorder="1" applyAlignment="1">
      <alignment horizontal="center"/>
    </xf>
    <xf numFmtId="0" fontId="5" fillId="7" borderId="22" xfId="0" applyFont="1" applyFill="1" applyBorder="1"/>
    <xf numFmtId="0" fontId="0" fillId="7" borderId="3" xfId="0" applyFill="1" applyBorder="1"/>
    <xf numFmtId="166" fontId="0" fillId="7" borderId="3" xfId="1" applyNumberFormat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4" fontId="7" fillId="7" borderId="3" xfId="0" applyNumberFormat="1" applyFont="1" applyFill="1" applyBorder="1" applyAlignment="1">
      <alignment horizontal="center" vertical="center"/>
    </xf>
    <xf numFmtId="4" fontId="7" fillId="7" borderId="23" xfId="0" applyNumberFormat="1" applyFont="1" applyFill="1" applyBorder="1" applyAlignment="1">
      <alignment horizontal="center" vertical="center"/>
    </xf>
    <xf numFmtId="2" fontId="0" fillId="8" borderId="24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2" fillId="8" borderId="1" xfId="0" applyFont="1" applyFill="1" applyBorder="1"/>
    <xf numFmtId="3" fontId="7" fillId="8" borderId="1" xfId="0" applyNumberFormat="1" applyFont="1" applyFill="1" applyBorder="1" applyAlignment="1">
      <alignment horizontal="center" vertical="center"/>
    </xf>
    <xf numFmtId="2" fontId="0" fillId="8" borderId="25" xfId="0" applyNumberForma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 wrapText="1"/>
    </xf>
    <xf numFmtId="167" fontId="14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/>
    </xf>
    <xf numFmtId="0" fontId="12" fillId="8" borderId="11" xfId="0" applyFont="1" applyFill="1" applyBorder="1"/>
    <xf numFmtId="3" fontId="7" fillId="8" borderId="11" xfId="0" applyNumberFormat="1" applyFont="1" applyFill="1" applyBorder="1" applyAlignment="1">
      <alignment horizontal="center" vertical="center"/>
    </xf>
    <xf numFmtId="2" fontId="0" fillId="8" borderId="39" xfId="0" applyNumberFormat="1" applyFill="1" applyBorder="1" applyAlignment="1">
      <alignment horizontal="center"/>
    </xf>
    <xf numFmtId="0" fontId="3" fillId="8" borderId="28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left" vertical="center" wrapText="1"/>
    </xf>
    <xf numFmtId="0" fontId="12" fillId="8" borderId="28" xfId="0" applyFont="1" applyFill="1" applyBorder="1"/>
    <xf numFmtId="3" fontId="7" fillId="8" borderId="28" xfId="0" applyNumberFormat="1" applyFont="1" applyFill="1" applyBorder="1" applyAlignment="1">
      <alignment horizontal="center" vertical="center"/>
    </xf>
    <xf numFmtId="2" fontId="0" fillId="8" borderId="34" xfId="0" applyNumberFormat="1" applyFill="1" applyBorder="1" applyAlignment="1">
      <alignment horizontal="center"/>
    </xf>
    <xf numFmtId="3" fontId="7" fillId="7" borderId="11" xfId="0" applyNumberFormat="1" applyFont="1" applyFill="1" applyBorder="1" applyAlignment="1">
      <alignment horizontal="center" vertical="center"/>
    </xf>
    <xf numFmtId="3" fontId="7" fillId="7" borderId="1" xfId="0" applyNumberFormat="1" applyFont="1" applyFill="1" applyBorder="1" applyAlignment="1">
      <alignment horizontal="center" vertical="center"/>
    </xf>
    <xf numFmtId="3" fontId="7" fillId="7" borderId="28" xfId="0" applyNumberFormat="1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left" vertical="center" wrapText="1"/>
    </xf>
    <xf numFmtId="0" fontId="5" fillId="7" borderId="11" xfId="0" applyFont="1" applyFill="1" applyBorder="1"/>
    <xf numFmtId="167" fontId="25" fillId="7" borderId="11" xfId="0" applyNumberFormat="1" applyFont="1" applyFill="1" applyBorder="1" applyAlignment="1">
      <alignment horizontal="center" vertical="center"/>
    </xf>
    <xf numFmtId="2" fontId="5" fillId="7" borderId="39" xfId="0" applyNumberFormat="1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/>
    <xf numFmtId="167" fontId="26" fillId="7" borderId="1" xfId="0" applyNumberFormat="1" applyFont="1" applyFill="1" applyBorder="1" applyAlignment="1">
      <alignment horizontal="center" vertical="center"/>
    </xf>
    <xf numFmtId="2" fontId="5" fillId="7" borderId="25" xfId="0" applyNumberFormat="1" applyFont="1" applyFill="1" applyBorder="1" applyAlignment="1">
      <alignment horizontal="center"/>
    </xf>
    <xf numFmtId="2" fontId="5" fillId="7" borderId="24" xfId="0" applyNumberFormat="1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 vertical="center"/>
    </xf>
    <xf numFmtId="0" fontId="15" fillId="7" borderId="28" xfId="0" applyFont="1" applyFill="1" applyBorder="1" applyAlignment="1">
      <alignment horizontal="left" vertical="center" wrapText="1"/>
    </xf>
    <xf numFmtId="0" fontId="5" fillId="7" borderId="28" xfId="0" applyFont="1" applyFill="1" applyBorder="1"/>
    <xf numFmtId="167" fontId="26" fillId="7" borderId="28" xfId="0" applyNumberFormat="1" applyFont="1" applyFill="1" applyBorder="1" applyAlignment="1">
      <alignment horizontal="center" vertical="center"/>
    </xf>
    <xf numFmtId="2" fontId="5" fillId="7" borderId="34" xfId="0" applyNumberFormat="1" applyFont="1" applyFill="1" applyBorder="1" applyAlignment="1">
      <alignment horizontal="center"/>
    </xf>
    <xf numFmtId="1" fontId="5" fillId="8" borderId="11" xfId="1" applyNumberFormat="1" applyFont="1" applyFill="1" applyBorder="1" applyAlignment="1">
      <alignment horizontal="center"/>
    </xf>
    <xf numFmtId="1" fontId="5" fillId="8" borderId="28" xfId="1" applyNumberFormat="1" applyFont="1" applyFill="1" applyBorder="1" applyAlignment="1">
      <alignment horizontal="center"/>
    </xf>
    <xf numFmtId="2" fontId="0" fillId="8" borderId="29" xfId="0" applyNumberFormat="1" applyFill="1" applyBorder="1" applyAlignment="1">
      <alignment horizontal="center"/>
    </xf>
    <xf numFmtId="166" fontId="11" fillId="7" borderId="11" xfId="1" applyNumberFormat="1" applyFont="1" applyFill="1" applyBorder="1" applyAlignment="1">
      <alignment horizontal="center"/>
    </xf>
    <xf numFmtId="2" fontId="12" fillId="7" borderId="39" xfId="0" applyNumberFormat="1" applyFont="1" applyFill="1" applyBorder="1" applyAlignment="1">
      <alignment horizontal="center"/>
    </xf>
    <xf numFmtId="2" fontId="12" fillId="7" borderId="25" xfId="0" applyNumberFormat="1" applyFont="1" applyFill="1" applyBorder="1" applyAlignment="1">
      <alignment horizontal="center"/>
    </xf>
    <xf numFmtId="166" fontId="12" fillId="7" borderId="1" xfId="1" applyNumberFormat="1" applyFont="1" applyFill="1" applyBorder="1" applyAlignment="1">
      <alignment horizontal="center"/>
    </xf>
    <xf numFmtId="2" fontId="12" fillId="7" borderId="24" xfId="0" applyNumberFormat="1" applyFont="1" applyFill="1" applyBorder="1" applyAlignment="1">
      <alignment horizontal="center"/>
    </xf>
    <xf numFmtId="166" fontId="11" fillId="7" borderId="28" xfId="1" applyNumberFormat="1" applyFont="1" applyFill="1" applyBorder="1" applyAlignment="1">
      <alignment horizontal="center"/>
    </xf>
    <xf numFmtId="2" fontId="12" fillId="7" borderId="34" xfId="0" applyNumberFormat="1" applyFont="1" applyFill="1" applyBorder="1" applyAlignment="1">
      <alignment horizontal="center"/>
    </xf>
    <xf numFmtId="2" fontId="12" fillId="8" borderId="39" xfId="0" applyNumberFormat="1" applyFont="1" applyFill="1" applyBorder="1" applyAlignment="1">
      <alignment horizontal="center"/>
    </xf>
    <xf numFmtId="2" fontId="12" fillId="8" borderId="29" xfId="0" applyNumberFormat="1" applyFont="1" applyFill="1" applyBorder="1" applyAlignment="1">
      <alignment horizontal="center"/>
    </xf>
    <xf numFmtId="0" fontId="0" fillId="10" borderId="1" xfId="0" applyFill="1" applyBorder="1"/>
    <xf numFmtId="165" fontId="0" fillId="10" borderId="1" xfId="1" applyNumberFormat="1" applyFont="1" applyFill="1" applyBorder="1"/>
    <xf numFmtId="0" fontId="7" fillId="10" borderId="1" xfId="0" applyFont="1" applyFill="1" applyBorder="1" applyAlignment="1">
      <alignment horizontal="center"/>
    </xf>
    <xf numFmtId="4" fontId="7" fillId="10" borderId="1" xfId="0" applyNumberFormat="1" applyFont="1" applyFill="1" applyBorder="1" applyAlignment="1">
      <alignment horizontal="center" vertical="center"/>
    </xf>
    <xf numFmtId="2" fontId="0" fillId="10" borderId="25" xfId="0" applyNumberFormat="1" applyFill="1" applyBorder="1" applyAlignment="1">
      <alignment horizontal="center"/>
    </xf>
    <xf numFmtId="0" fontId="0" fillId="11" borderId="1" xfId="0" applyFill="1" applyBorder="1"/>
    <xf numFmtId="165" fontId="0" fillId="11" borderId="1" xfId="1" applyNumberFormat="1" applyFont="1" applyFill="1" applyBorder="1"/>
    <xf numFmtId="166" fontId="0" fillId="11" borderId="1" xfId="1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4" fontId="7" fillId="11" borderId="1" xfId="0" applyNumberFormat="1" applyFont="1" applyFill="1" applyBorder="1" applyAlignment="1">
      <alignment horizontal="center" vertical="center"/>
    </xf>
    <xf numFmtId="2" fontId="0" fillId="11" borderId="25" xfId="0" applyNumberFormat="1" applyFill="1" applyBorder="1" applyAlignment="1">
      <alignment horizontal="center"/>
    </xf>
    <xf numFmtId="0" fontId="5" fillId="11" borderId="13" xfId="0" applyFont="1" applyFill="1" applyBorder="1"/>
    <xf numFmtId="0" fontId="0" fillId="11" borderId="11" xfId="0" applyFill="1" applyBorder="1"/>
    <xf numFmtId="165" fontId="0" fillId="11" borderId="11" xfId="1" applyNumberFormat="1" applyFont="1" applyFill="1" applyBorder="1"/>
    <xf numFmtId="166" fontId="0" fillId="11" borderId="11" xfId="1" applyNumberFormat="1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4" fontId="7" fillId="11" borderId="11" xfId="0" applyNumberFormat="1" applyFont="1" applyFill="1" applyBorder="1" applyAlignment="1">
      <alignment horizontal="center" vertical="center"/>
    </xf>
    <xf numFmtId="2" fontId="0" fillId="11" borderId="39" xfId="0" applyNumberFormat="1" applyFill="1" applyBorder="1" applyAlignment="1">
      <alignment horizontal="center"/>
    </xf>
    <xf numFmtId="0" fontId="5" fillId="11" borderId="14" xfId="0" applyFont="1" applyFill="1" applyBorder="1"/>
    <xf numFmtId="0" fontId="5" fillId="11" borderId="36" xfId="0" applyFont="1" applyFill="1" applyBorder="1"/>
    <xf numFmtId="0" fontId="0" fillId="11" borderId="28" xfId="0" applyFill="1" applyBorder="1"/>
    <xf numFmtId="165" fontId="0" fillId="11" borderId="28" xfId="1" applyNumberFormat="1" applyFont="1" applyFill="1" applyBorder="1"/>
    <xf numFmtId="166" fontId="0" fillId="11" borderId="28" xfId="1" applyNumberFormat="1" applyFont="1" applyFill="1" applyBorder="1" applyAlignment="1">
      <alignment horizontal="center"/>
    </xf>
    <xf numFmtId="0" fontId="7" fillId="11" borderId="28" xfId="0" applyFont="1" applyFill="1" applyBorder="1" applyAlignment="1">
      <alignment horizontal="center"/>
    </xf>
    <xf numFmtId="4" fontId="7" fillId="11" borderId="28" xfId="0" applyNumberFormat="1" applyFont="1" applyFill="1" applyBorder="1" applyAlignment="1">
      <alignment horizontal="center" vertical="center"/>
    </xf>
    <xf numFmtId="2" fontId="0" fillId="11" borderId="29" xfId="0" applyNumberFormat="1" applyFill="1" applyBorder="1" applyAlignment="1">
      <alignment horizontal="center"/>
    </xf>
    <xf numFmtId="0" fontId="5" fillId="10" borderId="43" xfId="0" applyFont="1" applyFill="1" applyBorder="1"/>
    <xf numFmtId="0" fontId="0" fillId="10" borderId="44" xfId="0" applyFill="1" applyBorder="1"/>
    <xf numFmtId="166" fontId="0" fillId="10" borderId="44" xfId="1" applyNumberFormat="1" applyFont="1" applyFill="1" applyBorder="1" applyAlignment="1">
      <alignment horizontal="center"/>
    </xf>
    <xf numFmtId="0" fontId="7" fillId="10" borderId="44" xfId="0" applyFont="1" applyFill="1" applyBorder="1" applyAlignment="1">
      <alignment horizontal="center"/>
    </xf>
    <xf numFmtId="4" fontId="7" fillId="10" borderId="44" xfId="0" applyNumberFormat="1" applyFont="1" applyFill="1" applyBorder="1" applyAlignment="1">
      <alignment horizontal="center" vertical="center"/>
    </xf>
    <xf numFmtId="3" fontId="7" fillId="10" borderId="44" xfId="0" applyNumberFormat="1" applyFont="1" applyFill="1" applyBorder="1" applyAlignment="1">
      <alignment horizontal="center" vertical="center"/>
    </xf>
    <xf numFmtId="2" fontId="0" fillId="10" borderId="45" xfId="0" applyNumberFormat="1" applyFill="1" applyBorder="1" applyAlignment="1">
      <alignment horizontal="center"/>
    </xf>
    <xf numFmtId="3" fontId="7" fillId="11" borderId="11" xfId="0" applyNumberFormat="1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 vertical="center"/>
    </xf>
    <xf numFmtId="0" fontId="12" fillId="11" borderId="1" xfId="0" applyFont="1" applyFill="1" applyBorder="1"/>
    <xf numFmtId="3" fontId="7" fillId="11" borderId="28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/>
    </xf>
    <xf numFmtId="0" fontId="5" fillId="10" borderId="13" xfId="0" applyFont="1" applyFill="1" applyBorder="1"/>
    <xf numFmtId="0" fontId="0" fillId="10" borderId="11" xfId="0" applyFill="1" applyBorder="1"/>
    <xf numFmtId="165" fontId="0" fillId="10" borderId="11" xfId="1" applyNumberFormat="1" applyFont="1" applyFill="1" applyBorder="1"/>
    <xf numFmtId="0" fontId="6" fillId="10" borderId="11" xfId="0" applyFont="1" applyFill="1" applyBorder="1" applyAlignment="1">
      <alignment horizontal="center"/>
    </xf>
    <xf numFmtId="0" fontId="7" fillId="10" borderId="11" xfId="0" applyFont="1" applyFill="1" applyBorder="1" applyAlignment="1">
      <alignment horizontal="center"/>
    </xf>
    <xf numFmtId="3" fontId="7" fillId="10" borderId="11" xfId="0" applyNumberFormat="1" applyFont="1" applyFill="1" applyBorder="1" applyAlignment="1">
      <alignment horizontal="center" vertical="center"/>
    </xf>
    <xf numFmtId="4" fontId="7" fillId="10" borderId="11" xfId="0" applyNumberFormat="1" applyFont="1" applyFill="1" applyBorder="1" applyAlignment="1">
      <alignment horizontal="center" vertical="center"/>
    </xf>
    <xf numFmtId="2" fontId="0" fillId="10" borderId="39" xfId="0" applyNumberFormat="1" applyFill="1" applyBorder="1" applyAlignment="1">
      <alignment horizontal="center"/>
    </xf>
    <xf numFmtId="0" fontId="5" fillId="10" borderId="14" xfId="0" applyFont="1" applyFill="1" applyBorder="1"/>
    <xf numFmtId="0" fontId="5" fillId="10" borderId="36" xfId="0" applyFont="1" applyFill="1" applyBorder="1"/>
    <xf numFmtId="0" fontId="5" fillId="10" borderId="28" xfId="0" applyFont="1" applyFill="1" applyBorder="1"/>
    <xf numFmtId="0" fontId="0" fillId="10" borderId="28" xfId="0" applyFill="1" applyBorder="1"/>
    <xf numFmtId="165" fontId="0" fillId="10" borderId="28" xfId="1" applyNumberFormat="1" applyFont="1" applyFill="1" applyBorder="1"/>
    <xf numFmtId="0" fontId="6" fillId="10" borderId="28" xfId="0" applyFont="1" applyFill="1" applyBorder="1" applyAlignment="1">
      <alignment horizontal="center"/>
    </xf>
    <xf numFmtId="0" fontId="7" fillId="10" borderId="28" xfId="0" applyFont="1" applyFill="1" applyBorder="1" applyAlignment="1">
      <alignment horizontal="center"/>
    </xf>
    <xf numFmtId="3" fontId="7" fillId="10" borderId="28" xfId="0" applyNumberFormat="1" applyFont="1" applyFill="1" applyBorder="1" applyAlignment="1">
      <alignment horizontal="center" vertical="center"/>
    </xf>
    <xf numFmtId="4" fontId="7" fillId="10" borderId="28" xfId="0" applyNumberFormat="1" applyFont="1" applyFill="1" applyBorder="1" applyAlignment="1">
      <alignment horizontal="center" vertical="center"/>
    </xf>
    <xf numFmtId="2" fontId="0" fillId="10" borderId="29" xfId="0" applyNumberFormat="1" applyFill="1" applyBorder="1" applyAlignment="1">
      <alignment horizontal="center"/>
    </xf>
    <xf numFmtId="1" fontId="5" fillId="11" borderId="11" xfId="1" applyNumberFormat="1" applyFont="1" applyFill="1" applyBorder="1" applyAlignment="1">
      <alignment horizontal="center"/>
    </xf>
    <xf numFmtId="3" fontId="7" fillId="11" borderId="11" xfId="0" applyNumberFormat="1" applyFont="1" applyFill="1" applyBorder="1" applyAlignment="1">
      <alignment horizontal="center"/>
    </xf>
    <xf numFmtId="2" fontId="12" fillId="11" borderId="39" xfId="0" applyNumberFormat="1" applyFont="1" applyFill="1" applyBorder="1" applyAlignment="1">
      <alignment horizontal="center"/>
    </xf>
    <xf numFmtId="1" fontId="5" fillId="11" borderId="1" xfId="1" applyNumberFormat="1" applyFont="1" applyFill="1" applyBorder="1" applyAlignment="1">
      <alignment horizontal="center"/>
    </xf>
    <xf numFmtId="3" fontId="7" fillId="11" borderId="1" xfId="0" applyNumberFormat="1" applyFont="1" applyFill="1" applyBorder="1" applyAlignment="1">
      <alignment horizontal="center"/>
    </xf>
    <xf numFmtId="2" fontId="12" fillId="11" borderId="25" xfId="0" applyNumberFormat="1" applyFont="1" applyFill="1" applyBorder="1" applyAlignment="1">
      <alignment horizontal="center"/>
    </xf>
    <xf numFmtId="0" fontId="12" fillId="11" borderId="28" xfId="0" applyFont="1" applyFill="1" applyBorder="1"/>
    <xf numFmtId="1" fontId="5" fillId="11" borderId="28" xfId="1" applyNumberFormat="1" applyFont="1" applyFill="1" applyBorder="1" applyAlignment="1">
      <alignment horizontal="center"/>
    </xf>
    <xf numFmtId="3" fontId="7" fillId="11" borderId="28" xfId="0" applyNumberFormat="1" applyFont="1" applyFill="1" applyBorder="1" applyAlignment="1">
      <alignment horizontal="center"/>
    </xf>
    <xf numFmtId="2" fontId="12" fillId="11" borderId="34" xfId="0" applyNumberFormat="1" applyFont="1" applyFill="1" applyBorder="1" applyAlignment="1">
      <alignment horizontal="center"/>
    </xf>
    <xf numFmtId="1" fontId="0" fillId="10" borderId="11" xfId="1" applyNumberFormat="1" applyFont="1" applyFill="1" applyBorder="1" applyAlignment="1">
      <alignment horizontal="center"/>
    </xf>
    <xf numFmtId="1" fontId="0" fillId="10" borderId="1" xfId="1" applyNumberFormat="1" applyFont="1" applyFill="1" applyBorder="1" applyAlignment="1">
      <alignment horizontal="center"/>
    </xf>
    <xf numFmtId="1" fontId="0" fillId="10" borderId="28" xfId="1" applyNumberFormat="1" applyFont="1" applyFill="1" applyBorder="1" applyAlignment="1">
      <alignment horizontal="center"/>
    </xf>
    <xf numFmtId="1" fontId="12" fillId="11" borderId="11" xfId="1" applyNumberFormat="1" applyFont="1" applyFill="1" applyBorder="1" applyAlignment="1">
      <alignment horizontal="center"/>
    </xf>
    <xf numFmtId="1" fontId="12" fillId="11" borderId="28" xfId="1" applyNumberFormat="1" applyFont="1" applyFill="1" applyBorder="1" applyAlignment="1">
      <alignment horizontal="center"/>
    </xf>
    <xf numFmtId="2" fontId="12" fillId="11" borderId="29" xfId="0" applyNumberFormat="1" applyFont="1" applyFill="1" applyBorder="1" applyAlignment="1">
      <alignment horizontal="center"/>
    </xf>
    <xf numFmtId="1" fontId="12" fillId="10" borderId="11" xfId="1" applyNumberFormat="1" applyFont="1" applyFill="1" applyBorder="1" applyAlignment="1">
      <alignment horizontal="center"/>
    </xf>
    <xf numFmtId="1" fontId="12" fillId="10" borderId="28" xfId="1" applyNumberFormat="1" applyFont="1" applyFill="1" applyBorder="1" applyAlignment="1">
      <alignment horizontal="center"/>
    </xf>
    <xf numFmtId="0" fontId="5" fillId="11" borderId="43" xfId="0" applyFont="1" applyFill="1" applyBorder="1"/>
    <xf numFmtId="0" fontId="12" fillId="11" borderId="44" xfId="0" applyFont="1" applyFill="1" applyBorder="1"/>
    <xf numFmtId="0" fontId="0" fillId="11" borderId="44" xfId="0" applyFill="1" applyBorder="1"/>
    <xf numFmtId="165" fontId="0" fillId="11" borderId="44" xfId="1" applyNumberFormat="1" applyFont="1" applyFill="1" applyBorder="1"/>
    <xf numFmtId="0" fontId="7" fillId="11" borderId="44" xfId="0" applyFont="1" applyFill="1" applyBorder="1" applyAlignment="1">
      <alignment horizontal="center"/>
    </xf>
    <xf numFmtId="0" fontId="6" fillId="11" borderId="44" xfId="0" applyFont="1" applyFill="1" applyBorder="1" applyAlignment="1">
      <alignment horizontal="center"/>
    </xf>
    <xf numFmtId="4" fontId="7" fillId="11" borderId="44" xfId="0" applyNumberFormat="1" applyFont="1" applyFill="1" applyBorder="1" applyAlignment="1">
      <alignment horizontal="center" vertical="center"/>
    </xf>
    <xf numFmtId="3" fontId="7" fillId="11" borderId="44" xfId="0" applyNumberFormat="1" applyFont="1" applyFill="1" applyBorder="1" applyAlignment="1">
      <alignment horizontal="center" vertical="center"/>
    </xf>
    <xf numFmtId="2" fontId="0" fillId="11" borderId="45" xfId="0" applyNumberFormat="1" applyFill="1" applyBorder="1" applyAlignment="1">
      <alignment horizontal="center"/>
    </xf>
    <xf numFmtId="0" fontId="14" fillId="10" borderId="44" xfId="0" applyFont="1" applyFill="1" applyBorder="1"/>
    <xf numFmtId="165" fontId="0" fillId="10" borderId="44" xfId="1" applyNumberFormat="1" applyFont="1" applyFill="1" applyBorder="1"/>
    <xf numFmtId="1" fontId="7" fillId="11" borderId="44" xfId="0" applyNumberFormat="1" applyFont="1" applyFill="1" applyBorder="1" applyAlignment="1">
      <alignment horizontal="center" vertical="center"/>
    </xf>
    <xf numFmtId="2" fontId="12" fillId="11" borderId="45" xfId="0" applyNumberFormat="1" applyFont="1" applyFill="1" applyBorder="1" applyAlignment="1">
      <alignment horizontal="center"/>
    </xf>
    <xf numFmtId="2" fontId="12" fillId="10" borderId="45" xfId="0" applyNumberFormat="1" applyFont="1" applyFill="1" applyBorder="1" applyAlignment="1">
      <alignment horizontal="center"/>
    </xf>
    <xf numFmtId="1" fontId="0" fillId="9" borderId="46" xfId="0" applyNumberFormat="1" applyFill="1" applyBorder="1" applyAlignment="1">
      <alignment horizontal="center"/>
    </xf>
    <xf numFmtId="1" fontId="5" fillId="7" borderId="46" xfId="0" applyNumberFormat="1" applyFont="1" applyFill="1" applyBorder="1" applyAlignment="1">
      <alignment horizontal="center"/>
    </xf>
    <xf numFmtId="1" fontId="0" fillId="8" borderId="30" xfId="0" applyNumberFormat="1" applyFill="1" applyBorder="1" applyAlignment="1">
      <alignment horizontal="center"/>
    </xf>
    <xf numFmtId="1" fontId="0" fillId="8" borderId="40" xfId="0" applyNumberFormat="1" applyFill="1" applyBorder="1" applyAlignment="1">
      <alignment horizontal="center"/>
    </xf>
    <xf numFmtId="1" fontId="0" fillId="8" borderId="47" xfId="0" applyNumberFormat="1" applyFill="1" applyBorder="1" applyAlignment="1">
      <alignment horizontal="center"/>
    </xf>
    <xf numFmtId="1" fontId="0" fillId="8" borderId="48" xfId="0" applyNumberFormat="1" applyFill="1" applyBorder="1" applyAlignment="1">
      <alignment horizontal="center"/>
    </xf>
    <xf numFmtId="1" fontId="5" fillId="7" borderId="30" xfId="0" applyNumberFormat="1" applyFont="1" applyFill="1" applyBorder="1" applyAlignment="1">
      <alignment horizontal="center"/>
    </xf>
    <xf numFmtId="1" fontId="5" fillId="7" borderId="40" xfId="0" applyNumberFormat="1" applyFont="1" applyFill="1" applyBorder="1" applyAlignment="1">
      <alignment horizontal="center"/>
    </xf>
    <xf numFmtId="1" fontId="5" fillId="7" borderId="47" xfId="0" applyNumberFormat="1" applyFont="1" applyFill="1" applyBorder="1" applyAlignment="1">
      <alignment horizontal="center"/>
    </xf>
    <xf numFmtId="1" fontId="5" fillId="7" borderId="48" xfId="0" applyNumberFormat="1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12" fillId="7" borderId="30" xfId="0" applyNumberFormat="1" applyFont="1" applyFill="1" applyBorder="1" applyAlignment="1">
      <alignment horizontal="center"/>
    </xf>
    <xf numFmtId="1" fontId="12" fillId="7" borderId="40" xfId="0" applyNumberFormat="1" applyFont="1" applyFill="1" applyBorder="1" applyAlignment="1">
      <alignment horizontal="center"/>
    </xf>
    <xf numFmtId="1" fontId="12" fillId="7" borderId="47" xfId="0" applyNumberFormat="1" applyFont="1" applyFill="1" applyBorder="1" applyAlignment="1">
      <alignment horizontal="center"/>
    </xf>
    <xf numFmtId="1" fontId="12" fillId="7" borderId="48" xfId="0" applyNumberFormat="1" applyFont="1" applyFill="1" applyBorder="1" applyAlignment="1">
      <alignment horizontal="center"/>
    </xf>
    <xf numFmtId="1" fontId="12" fillId="8" borderId="30" xfId="0" applyNumberFormat="1" applyFont="1" applyFill="1" applyBorder="1" applyAlignment="1">
      <alignment horizontal="center"/>
    </xf>
    <xf numFmtId="1" fontId="12" fillId="8" borderId="35" xfId="0" applyNumberFormat="1" applyFont="1" applyFill="1" applyBorder="1" applyAlignment="1">
      <alignment horizontal="center"/>
    </xf>
    <xf numFmtId="1" fontId="0" fillId="11" borderId="30" xfId="0" applyNumberFormat="1" applyFill="1" applyBorder="1" applyAlignment="1">
      <alignment horizontal="center"/>
    </xf>
    <xf numFmtId="1" fontId="0" fillId="11" borderId="40" xfId="0" applyNumberFormat="1" applyFill="1" applyBorder="1" applyAlignment="1">
      <alignment horizontal="center"/>
    </xf>
    <xf numFmtId="1" fontId="0" fillId="11" borderId="35" xfId="0" applyNumberFormat="1" applyFill="1" applyBorder="1" applyAlignment="1">
      <alignment horizontal="center"/>
    </xf>
    <xf numFmtId="1" fontId="0" fillId="10" borderId="46" xfId="0" applyNumberFormat="1" applyFill="1" applyBorder="1" applyAlignment="1">
      <alignment horizontal="center"/>
    </xf>
    <xf numFmtId="1" fontId="0" fillId="10" borderId="30" xfId="0" applyNumberFormat="1" applyFill="1" applyBorder="1" applyAlignment="1">
      <alignment horizontal="center"/>
    </xf>
    <xf numFmtId="1" fontId="0" fillId="10" borderId="40" xfId="0" applyNumberFormat="1" applyFill="1" applyBorder="1" applyAlignment="1">
      <alignment horizontal="center"/>
    </xf>
    <xf numFmtId="1" fontId="0" fillId="10" borderId="35" xfId="0" applyNumberFormat="1" applyFill="1" applyBorder="1" applyAlignment="1">
      <alignment horizontal="center"/>
    </xf>
    <xf numFmtId="1" fontId="12" fillId="11" borderId="30" xfId="0" applyNumberFormat="1" applyFont="1" applyFill="1" applyBorder="1" applyAlignment="1">
      <alignment horizontal="center"/>
    </xf>
    <xf numFmtId="1" fontId="12" fillId="11" borderId="40" xfId="0" applyNumberFormat="1" applyFont="1" applyFill="1" applyBorder="1" applyAlignment="1">
      <alignment horizontal="center"/>
    </xf>
    <xf numFmtId="1" fontId="12" fillId="11" borderId="48" xfId="0" applyNumberFormat="1" applyFont="1" applyFill="1" applyBorder="1" applyAlignment="1">
      <alignment horizontal="center"/>
    </xf>
    <xf numFmtId="1" fontId="12" fillId="11" borderId="35" xfId="0" applyNumberFormat="1" applyFont="1" applyFill="1" applyBorder="1" applyAlignment="1">
      <alignment horizontal="center"/>
    </xf>
    <xf numFmtId="1" fontId="0" fillId="11" borderId="46" xfId="0" applyNumberFormat="1" applyFill="1" applyBorder="1" applyAlignment="1">
      <alignment horizontal="center"/>
    </xf>
    <xf numFmtId="1" fontId="12" fillId="11" borderId="46" xfId="0" applyNumberFormat="1" applyFont="1" applyFill="1" applyBorder="1" applyAlignment="1">
      <alignment horizontal="center"/>
    </xf>
    <xf numFmtId="1" fontId="12" fillId="10" borderId="46" xfId="0" applyNumberFormat="1" applyFont="1" applyFill="1" applyBorder="1" applyAlignment="1">
      <alignment horizontal="center"/>
    </xf>
    <xf numFmtId="3" fontId="7" fillId="9" borderId="45" xfId="0" applyNumberFormat="1" applyFont="1" applyFill="1" applyBorder="1" applyAlignment="1">
      <alignment horizontal="center" vertical="center"/>
    </xf>
    <xf numFmtId="3" fontId="7" fillId="7" borderId="45" xfId="0" applyNumberFormat="1" applyFont="1" applyFill="1" applyBorder="1" applyAlignment="1">
      <alignment horizontal="center" vertical="center"/>
    </xf>
    <xf numFmtId="3" fontId="7" fillId="8" borderId="39" xfId="0" applyNumberFormat="1" applyFont="1" applyFill="1" applyBorder="1" applyAlignment="1">
      <alignment horizontal="center" vertical="center"/>
    </xf>
    <xf numFmtId="3" fontId="7" fillId="8" borderId="25" xfId="0" applyNumberFormat="1" applyFont="1" applyFill="1" applyBorder="1" applyAlignment="1">
      <alignment horizontal="center" vertical="center"/>
    </xf>
    <xf numFmtId="3" fontId="7" fillId="8" borderId="29" xfId="0" applyNumberFormat="1" applyFont="1" applyFill="1" applyBorder="1" applyAlignment="1">
      <alignment horizontal="center" vertical="center"/>
    </xf>
    <xf numFmtId="3" fontId="7" fillId="7" borderId="39" xfId="0" applyNumberFormat="1" applyFont="1" applyFill="1" applyBorder="1" applyAlignment="1">
      <alignment horizontal="center" vertical="center"/>
    </xf>
    <xf numFmtId="3" fontId="7" fillId="7" borderId="25" xfId="0" applyNumberFormat="1" applyFont="1" applyFill="1" applyBorder="1" applyAlignment="1">
      <alignment horizontal="center" vertical="center"/>
    </xf>
    <xf numFmtId="3" fontId="7" fillId="7" borderId="29" xfId="0" applyNumberFormat="1" applyFont="1" applyFill="1" applyBorder="1" applyAlignment="1">
      <alignment horizontal="center" vertical="center"/>
    </xf>
    <xf numFmtId="4" fontId="7" fillId="11" borderId="39" xfId="0" applyNumberFormat="1" applyFont="1" applyFill="1" applyBorder="1" applyAlignment="1">
      <alignment horizontal="center" vertical="center"/>
    </xf>
    <xf numFmtId="4" fontId="7" fillId="11" borderId="25" xfId="0" applyNumberFormat="1" applyFont="1" applyFill="1" applyBorder="1" applyAlignment="1">
      <alignment horizontal="center" vertical="center"/>
    </xf>
    <xf numFmtId="4" fontId="7" fillId="11" borderId="29" xfId="0" applyNumberFormat="1" applyFont="1" applyFill="1" applyBorder="1" applyAlignment="1">
      <alignment horizontal="center" vertical="center"/>
    </xf>
    <xf numFmtId="3" fontId="7" fillId="10" borderId="45" xfId="0" applyNumberFormat="1" applyFont="1" applyFill="1" applyBorder="1" applyAlignment="1">
      <alignment horizontal="center" vertical="center"/>
    </xf>
    <xf numFmtId="3" fontId="7" fillId="10" borderId="39" xfId="0" applyNumberFormat="1" applyFont="1" applyFill="1" applyBorder="1" applyAlignment="1">
      <alignment horizontal="center" vertical="center"/>
    </xf>
    <xf numFmtId="3" fontId="7" fillId="10" borderId="25" xfId="0" applyNumberFormat="1" applyFont="1" applyFill="1" applyBorder="1" applyAlignment="1">
      <alignment horizontal="center" vertical="center"/>
    </xf>
    <xf numFmtId="3" fontId="7" fillId="10" borderId="29" xfId="0" applyNumberFormat="1" applyFont="1" applyFill="1" applyBorder="1" applyAlignment="1">
      <alignment horizontal="center" vertical="center"/>
    </xf>
    <xf numFmtId="3" fontId="7" fillId="11" borderId="39" xfId="0" applyNumberFormat="1" applyFont="1" applyFill="1" applyBorder="1" applyAlignment="1">
      <alignment horizontal="center" vertical="center"/>
    </xf>
    <xf numFmtId="3" fontId="7" fillId="11" borderId="25" xfId="0" applyNumberFormat="1" applyFont="1" applyFill="1" applyBorder="1" applyAlignment="1">
      <alignment horizontal="center" vertical="center"/>
    </xf>
    <xf numFmtId="3" fontId="7" fillId="11" borderId="29" xfId="0" applyNumberFormat="1" applyFont="1" applyFill="1" applyBorder="1" applyAlignment="1">
      <alignment horizontal="center" vertical="center"/>
    </xf>
    <xf numFmtId="3" fontId="7" fillId="11" borderId="45" xfId="0" applyNumberFormat="1" applyFont="1" applyFill="1" applyBorder="1" applyAlignment="1">
      <alignment horizontal="center" vertical="center"/>
    </xf>
    <xf numFmtId="4" fontId="7" fillId="10" borderId="45" xfId="0" applyNumberFormat="1" applyFont="1" applyFill="1" applyBorder="1" applyAlignment="1">
      <alignment horizontal="center" vertical="center"/>
    </xf>
    <xf numFmtId="0" fontId="36" fillId="11" borderId="11" xfId="0" applyFont="1" applyFill="1" applyBorder="1"/>
    <xf numFmtId="0" fontId="36" fillId="11" borderId="1" xfId="0" applyFont="1" applyFill="1" applyBorder="1"/>
    <xf numFmtId="0" fontId="36" fillId="11" borderId="28" xfId="0" applyFont="1" applyFill="1" applyBorder="1"/>
    <xf numFmtId="0" fontId="36" fillId="10" borderId="11" xfId="0" applyFont="1" applyFill="1" applyBorder="1"/>
    <xf numFmtId="0" fontId="36" fillId="10" borderId="1" xfId="0" applyFont="1" applyFill="1" applyBorder="1"/>
    <xf numFmtId="0" fontId="36" fillId="10" borderId="28" xfId="0" applyFont="1" applyFill="1" applyBorder="1"/>
    <xf numFmtId="0" fontId="36" fillId="11" borderId="44" xfId="0" applyFont="1" applyFill="1" applyBorder="1"/>
    <xf numFmtId="0" fontId="36" fillId="10" borderId="44" xfId="0" applyFont="1" applyFill="1" applyBorder="1"/>
    <xf numFmtId="0" fontId="36" fillId="7" borderId="1" xfId="0" applyFont="1" applyFill="1" applyBorder="1"/>
    <xf numFmtId="165" fontId="36" fillId="7" borderId="44" xfId="1" applyNumberFormat="1" applyFont="1" applyFill="1" applyBorder="1" applyAlignment="1">
      <alignment horizontal="left"/>
    </xf>
    <xf numFmtId="0" fontId="36" fillId="7" borderId="11" xfId="0" applyFont="1" applyFill="1" applyBorder="1"/>
    <xf numFmtId="0" fontId="36" fillId="9" borderId="44" xfId="0" applyFont="1" applyFill="1" applyBorder="1" applyAlignment="1">
      <alignment horizontal="left"/>
    </xf>
    <xf numFmtId="0" fontId="37" fillId="7" borderId="1" xfId="0" applyFont="1" applyFill="1" applyBorder="1"/>
    <xf numFmtId="0" fontId="37" fillId="7" borderId="3" xfId="0" applyFont="1" applyFill="1" applyBorder="1"/>
    <xf numFmtId="0" fontId="37" fillId="7" borderId="11" xfId="0" applyFont="1" applyFill="1" applyBorder="1"/>
    <xf numFmtId="0" fontId="37" fillId="7" borderId="28" xfId="0" applyFont="1" applyFill="1" applyBorder="1"/>
    <xf numFmtId="0" fontId="37" fillId="10" borderId="1" xfId="0" applyFont="1" applyFill="1" applyBorder="1"/>
    <xf numFmtId="0" fontId="37" fillId="10" borderId="28" xfId="0" applyFont="1" applyFill="1" applyBorder="1"/>
    <xf numFmtId="0" fontId="37" fillId="11" borderId="44" xfId="0" applyFont="1" applyFill="1" applyBorder="1"/>
    <xf numFmtId="0" fontId="37" fillId="10" borderId="44" xfId="0" applyFont="1" applyFill="1" applyBorder="1"/>
    <xf numFmtId="0" fontId="36" fillId="8" borderId="11" xfId="0" applyFont="1" applyFill="1" applyBorder="1"/>
    <xf numFmtId="0" fontId="36" fillId="8" borderId="28" xfId="0" applyFont="1" applyFill="1" applyBorder="1"/>
    <xf numFmtId="0" fontId="6" fillId="4" borderId="15" xfId="0" applyFont="1" applyFill="1" applyBorder="1" applyAlignment="1"/>
    <xf numFmtId="0" fontId="6" fillId="4" borderId="24" xfId="0" applyFont="1" applyFill="1" applyBorder="1" applyAlignment="1"/>
    <xf numFmtId="0" fontId="6" fillId="4" borderId="42" xfId="0" applyFont="1" applyFill="1" applyBorder="1" applyAlignment="1">
      <alignment horizontal="center" wrapText="1"/>
    </xf>
    <xf numFmtId="0" fontId="6" fillId="4" borderId="41" xfId="0" applyFont="1" applyFill="1" applyBorder="1" applyAlignment="1"/>
    <xf numFmtId="0" fontId="6" fillId="4" borderId="38" xfId="0" applyFont="1" applyFill="1" applyBorder="1" applyAlignment="1"/>
    <xf numFmtId="0" fontId="5" fillId="11" borderId="11" xfId="0" applyFont="1" applyFill="1" applyBorder="1"/>
    <xf numFmtId="0" fontId="5" fillId="11" borderId="1" xfId="0" applyFont="1" applyFill="1" applyBorder="1"/>
    <xf numFmtId="0" fontId="5" fillId="11" borderId="28" xfId="0" applyFont="1" applyFill="1" applyBorder="1"/>
    <xf numFmtId="0" fontId="34" fillId="5" borderId="50" xfId="0" applyFont="1" applyFill="1" applyBorder="1" applyAlignment="1">
      <alignment horizontal="left"/>
    </xf>
    <xf numFmtId="0" fontId="34" fillId="5" borderId="51" xfId="0" applyFont="1" applyFill="1" applyBorder="1" applyAlignment="1">
      <alignment horizontal="left"/>
    </xf>
    <xf numFmtId="0" fontId="34" fillId="5" borderId="52" xfId="0" applyFont="1" applyFill="1" applyBorder="1" applyAlignment="1">
      <alignment horizontal="left"/>
    </xf>
    <xf numFmtId="0" fontId="6" fillId="4" borderId="41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35" fillId="4" borderId="42" xfId="0" applyFont="1" applyFill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165" fontId="36" fillId="11" borderId="49" xfId="1" applyNumberFormat="1" applyFont="1" applyFill="1" applyBorder="1" applyAlignment="1">
      <alignment horizontal="left" vertical="center" wrapText="1"/>
    </xf>
    <xf numFmtId="165" fontId="36" fillId="11" borderId="42" xfId="1" applyNumberFormat="1" applyFont="1" applyFill="1" applyBorder="1" applyAlignment="1">
      <alignment horizontal="left" vertical="center" wrapText="1"/>
    </xf>
    <xf numFmtId="165" fontId="36" fillId="11" borderId="12" xfId="1" applyNumberFormat="1" applyFont="1" applyFill="1" applyBorder="1" applyAlignment="1">
      <alignment horizontal="left" vertical="center" wrapText="1"/>
    </xf>
    <xf numFmtId="0" fontId="37" fillId="8" borderId="49" xfId="0" applyFont="1" applyFill="1" applyBorder="1" applyAlignment="1">
      <alignment horizontal="left" vertical="center"/>
    </xf>
    <xf numFmtId="0" fontId="37" fillId="8" borderId="12" xfId="0" applyFont="1" applyFill="1" applyBorder="1" applyAlignment="1">
      <alignment horizontal="left" vertical="center"/>
    </xf>
    <xf numFmtId="0" fontId="37" fillId="7" borderId="49" xfId="0" applyFont="1" applyFill="1" applyBorder="1" applyAlignment="1">
      <alignment horizontal="left" vertical="center"/>
    </xf>
    <xf numFmtId="0" fontId="37" fillId="7" borderId="42" xfId="0" applyFont="1" applyFill="1" applyBorder="1" applyAlignment="1">
      <alignment horizontal="left" vertical="center"/>
    </xf>
    <xf numFmtId="0" fontId="37" fillId="7" borderId="12" xfId="0" applyFont="1" applyFill="1" applyBorder="1" applyAlignment="1">
      <alignment horizontal="left" vertical="center"/>
    </xf>
    <xf numFmtId="0" fontId="37" fillId="8" borderId="42" xfId="0" applyFont="1" applyFill="1" applyBorder="1" applyAlignment="1">
      <alignment horizontal="left" vertical="center"/>
    </xf>
    <xf numFmtId="0" fontId="6" fillId="4" borderId="41" xfId="0" applyFont="1" applyFill="1" applyBorder="1" applyAlignment="1">
      <alignment horizontal="center"/>
    </xf>
    <xf numFmtId="0" fontId="35" fillId="4" borderId="9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16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6" fillId="5" borderId="30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3" borderId="26" xfId="0" quotePrefix="1" applyFont="1" applyFill="1" applyBorder="1" applyAlignment="1">
      <alignment horizontal="left" vertical="center"/>
    </xf>
    <xf numFmtId="0" fontId="6" fillId="3" borderId="27" xfId="0" quotePrefix="1" applyFont="1" applyFill="1" applyBorder="1" applyAlignment="1">
      <alignment horizontal="left" vertical="center"/>
    </xf>
    <xf numFmtId="0" fontId="6" fillId="6" borderId="26" xfId="0" quotePrefix="1" applyFont="1" applyFill="1" applyBorder="1" applyAlignment="1">
      <alignment horizontal="left" vertical="center"/>
    </xf>
    <xf numFmtId="0" fontId="6" fillId="6" borderId="27" xfId="0" quotePrefix="1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horizontal="center" wrapText="1"/>
    </xf>
    <xf numFmtId="0" fontId="6" fillId="3" borderId="26" xfId="0" quotePrefix="1" applyFont="1" applyFill="1" applyBorder="1" applyAlignment="1">
      <alignment horizontal="center" vertical="center"/>
    </xf>
    <xf numFmtId="0" fontId="6" fillId="3" borderId="27" xfId="0" quotePrefix="1" applyFont="1" applyFill="1" applyBorder="1" applyAlignment="1">
      <alignment horizontal="center" vertical="center"/>
    </xf>
    <xf numFmtId="0" fontId="6" fillId="3" borderId="35" xfId="0" quotePrefix="1" applyFont="1" applyFill="1" applyBorder="1" applyAlignment="1">
      <alignment horizontal="left" vertical="center"/>
    </xf>
    <xf numFmtId="0" fontId="6" fillId="3" borderId="36" xfId="0" quotePrefix="1" applyFont="1" applyFill="1" applyBorder="1" applyAlignment="1">
      <alignment horizontal="left" vertical="center"/>
    </xf>
    <xf numFmtId="0" fontId="6" fillId="3" borderId="28" xfId="0" quotePrefix="1" applyFont="1" applyFill="1" applyBorder="1" applyAlignment="1">
      <alignment horizontal="left" vertical="center"/>
    </xf>
    <xf numFmtId="0" fontId="6" fillId="4" borderId="37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12</xdr:row>
      <xdr:rowOff>0</xdr:rowOff>
    </xdr:from>
    <xdr:to>
      <xdr:col>1</xdr:col>
      <xdr:colOff>514350</xdr:colOff>
      <xdr:row>12</xdr:row>
      <xdr:rowOff>0</xdr:rowOff>
    </xdr:to>
    <xdr:pic>
      <xdr:nvPicPr>
        <xdr:cNvPr id="1317" name="Picture 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33475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12</xdr:row>
      <xdr:rowOff>0</xdr:rowOff>
    </xdr:from>
    <xdr:to>
      <xdr:col>1</xdr:col>
      <xdr:colOff>514350</xdr:colOff>
      <xdr:row>12</xdr:row>
      <xdr:rowOff>0</xdr:rowOff>
    </xdr:to>
    <xdr:pic>
      <xdr:nvPicPr>
        <xdr:cNvPr id="1318" name="Picture 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33475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371475</xdr:colOff>
      <xdr:row>1</xdr:row>
      <xdr:rowOff>0</xdr:rowOff>
    </xdr:from>
    <xdr:to>
      <xdr:col>2</xdr:col>
      <xdr:colOff>361950</xdr:colOff>
      <xdr:row>1</xdr:row>
      <xdr:rowOff>0</xdr:rowOff>
    </xdr:to>
    <xdr:sp macro="" textlink="">
      <xdr:nvSpPr>
        <xdr:cNvPr id="1025" name="Object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371475</xdr:colOff>
      <xdr:row>1</xdr:row>
      <xdr:rowOff>0</xdr:rowOff>
    </xdr:from>
    <xdr:to>
      <xdr:col>2</xdr:col>
      <xdr:colOff>361950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726FE6-38EE-4DF9-AE6D-85651204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0"/>
          <a:ext cx="81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12</xdr:row>
      <xdr:rowOff>0</xdr:rowOff>
    </xdr:from>
    <xdr:to>
      <xdr:col>1</xdr:col>
      <xdr:colOff>514350</xdr:colOff>
      <xdr:row>12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12</xdr:row>
      <xdr:rowOff>0</xdr:rowOff>
    </xdr:from>
    <xdr:to>
      <xdr:col>1</xdr:col>
      <xdr:colOff>514350</xdr:colOff>
      <xdr:row>12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10</xdr:row>
      <xdr:rowOff>0</xdr:rowOff>
    </xdr:from>
    <xdr:to>
      <xdr:col>1</xdr:col>
      <xdr:colOff>514350</xdr:colOff>
      <xdr:row>10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10</xdr:row>
      <xdr:rowOff>0</xdr:rowOff>
    </xdr:from>
    <xdr:to>
      <xdr:col>1</xdr:col>
      <xdr:colOff>514350</xdr:colOff>
      <xdr:row>10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11</xdr:row>
      <xdr:rowOff>0</xdr:rowOff>
    </xdr:from>
    <xdr:to>
      <xdr:col>1</xdr:col>
      <xdr:colOff>514350</xdr:colOff>
      <xdr:row>11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11</xdr:row>
      <xdr:rowOff>0</xdr:rowOff>
    </xdr:from>
    <xdr:to>
      <xdr:col>1</xdr:col>
      <xdr:colOff>514350</xdr:colOff>
      <xdr:row>11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10</xdr:row>
      <xdr:rowOff>0</xdr:rowOff>
    </xdr:from>
    <xdr:to>
      <xdr:col>1</xdr:col>
      <xdr:colOff>514350</xdr:colOff>
      <xdr:row>10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10</xdr:row>
      <xdr:rowOff>0</xdr:rowOff>
    </xdr:from>
    <xdr:to>
      <xdr:col>1</xdr:col>
      <xdr:colOff>514350</xdr:colOff>
      <xdr:row>10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8</xdr:row>
      <xdr:rowOff>0</xdr:rowOff>
    </xdr:from>
    <xdr:to>
      <xdr:col>1</xdr:col>
      <xdr:colOff>514350</xdr:colOff>
      <xdr:row>8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8</xdr:row>
      <xdr:rowOff>0</xdr:rowOff>
    </xdr:from>
    <xdr:to>
      <xdr:col>1</xdr:col>
      <xdr:colOff>514350</xdr:colOff>
      <xdr:row>8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8</xdr:row>
      <xdr:rowOff>0</xdr:rowOff>
    </xdr:from>
    <xdr:to>
      <xdr:col>1</xdr:col>
      <xdr:colOff>514350</xdr:colOff>
      <xdr:row>8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8</xdr:row>
      <xdr:rowOff>0</xdr:rowOff>
    </xdr:from>
    <xdr:to>
      <xdr:col>1</xdr:col>
      <xdr:colOff>514350</xdr:colOff>
      <xdr:row>8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53390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453390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7</xdr:row>
      <xdr:rowOff>0</xdr:rowOff>
    </xdr:from>
    <xdr:to>
      <xdr:col>1</xdr:col>
      <xdr:colOff>514350</xdr:colOff>
      <xdr:row>7</xdr:row>
      <xdr:rowOff>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27</xdr:row>
      <xdr:rowOff>0</xdr:rowOff>
    </xdr:from>
    <xdr:to>
      <xdr:col>1</xdr:col>
      <xdr:colOff>514350</xdr:colOff>
      <xdr:row>27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27</xdr:row>
      <xdr:rowOff>0</xdr:rowOff>
    </xdr:from>
    <xdr:to>
      <xdr:col>1</xdr:col>
      <xdr:colOff>514350</xdr:colOff>
      <xdr:row>27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33</xdr:row>
      <xdr:rowOff>0</xdr:rowOff>
    </xdr:from>
    <xdr:to>
      <xdr:col>1</xdr:col>
      <xdr:colOff>514350</xdr:colOff>
      <xdr:row>33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71114C62-70F5-4D5E-8129-DF2D3540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9245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33</xdr:row>
      <xdr:rowOff>0</xdr:rowOff>
    </xdr:from>
    <xdr:to>
      <xdr:col>1</xdr:col>
      <xdr:colOff>514350</xdr:colOff>
      <xdr:row>33</xdr:row>
      <xdr:rowOff>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2914EC3-9A3B-4A8C-8D4F-23E886B5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9245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8</xdr:row>
      <xdr:rowOff>0</xdr:rowOff>
    </xdr:from>
    <xdr:to>
      <xdr:col>1</xdr:col>
      <xdr:colOff>514350</xdr:colOff>
      <xdr:row>8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8</xdr:row>
      <xdr:rowOff>0</xdr:rowOff>
    </xdr:from>
    <xdr:to>
      <xdr:col>1</xdr:col>
      <xdr:colOff>514350</xdr:colOff>
      <xdr:row>8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13</xdr:row>
      <xdr:rowOff>0</xdr:rowOff>
    </xdr:from>
    <xdr:to>
      <xdr:col>1</xdr:col>
      <xdr:colOff>514350</xdr:colOff>
      <xdr:row>13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13</xdr:row>
      <xdr:rowOff>0</xdr:rowOff>
    </xdr:from>
    <xdr:to>
      <xdr:col>1</xdr:col>
      <xdr:colOff>514350</xdr:colOff>
      <xdr:row>13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12</xdr:row>
      <xdr:rowOff>0</xdr:rowOff>
    </xdr:from>
    <xdr:to>
      <xdr:col>1</xdr:col>
      <xdr:colOff>514350</xdr:colOff>
      <xdr:row>12</xdr:row>
      <xdr:rowOff>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62890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12</xdr:row>
      <xdr:rowOff>0</xdr:rowOff>
    </xdr:from>
    <xdr:to>
      <xdr:col>1</xdr:col>
      <xdr:colOff>514350</xdr:colOff>
      <xdr:row>12</xdr:row>
      <xdr:rowOff>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62890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13</xdr:row>
      <xdr:rowOff>0</xdr:rowOff>
    </xdr:from>
    <xdr:to>
      <xdr:col>1</xdr:col>
      <xdr:colOff>514350</xdr:colOff>
      <xdr:row>13</xdr:row>
      <xdr:rowOff>0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668" y="2129118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13</xdr:row>
      <xdr:rowOff>0</xdr:rowOff>
    </xdr:from>
    <xdr:to>
      <xdr:col>1</xdr:col>
      <xdr:colOff>514350</xdr:colOff>
      <xdr:row>13</xdr:row>
      <xdr:rowOff>0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668" y="2129118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12</xdr:row>
      <xdr:rowOff>0</xdr:rowOff>
    </xdr:from>
    <xdr:to>
      <xdr:col>1</xdr:col>
      <xdr:colOff>514350</xdr:colOff>
      <xdr:row>12</xdr:row>
      <xdr:rowOff>0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668" y="1972235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12</xdr:row>
      <xdr:rowOff>0</xdr:rowOff>
    </xdr:from>
    <xdr:to>
      <xdr:col>1</xdr:col>
      <xdr:colOff>514350</xdr:colOff>
      <xdr:row>12</xdr:row>
      <xdr:rowOff>0</xdr:rowOff>
    </xdr:to>
    <xdr:pic>
      <xdr:nvPicPr>
        <xdr:cNvPr id="13" name="Picture 3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668" y="1972235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8</xdr:row>
      <xdr:rowOff>0</xdr:rowOff>
    </xdr:from>
    <xdr:to>
      <xdr:col>1</xdr:col>
      <xdr:colOff>514350</xdr:colOff>
      <xdr:row>8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8</xdr:row>
      <xdr:rowOff>0</xdr:rowOff>
    </xdr:from>
    <xdr:to>
      <xdr:col>1</xdr:col>
      <xdr:colOff>514350</xdr:colOff>
      <xdr:row>8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10</xdr:row>
      <xdr:rowOff>0</xdr:rowOff>
    </xdr:from>
    <xdr:to>
      <xdr:col>1</xdr:col>
      <xdr:colOff>514350</xdr:colOff>
      <xdr:row>10</xdr:row>
      <xdr:rowOff>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10</xdr:row>
      <xdr:rowOff>0</xdr:rowOff>
    </xdr:from>
    <xdr:to>
      <xdr:col>1</xdr:col>
      <xdr:colOff>514350</xdr:colOff>
      <xdr:row>10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5505450"/>
          <a:ext cx="3048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5"/>
  <sheetViews>
    <sheetView tabSelected="1" topLeftCell="B6" workbookViewId="0">
      <pane ySplit="2" topLeftCell="A8" activePane="bottomLeft" state="frozen"/>
      <selection activeCell="B6" sqref="B6"/>
      <selection pane="bottomLeft" activeCell="B6" sqref="B6:B7"/>
    </sheetView>
  </sheetViews>
  <sheetFormatPr defaultColWidth="0" defaultRowHeight="12.75" zeroHeight="1" x14ac:dyDescent="0.2"/>
  <cols>
    <col min="1" max="1" width="9.140625" hidden="1" customWidth="1"/>
    <col min="2" max="2" width="20.28515625" customWidth="1"/>
    <col min="3" max="3" width="12.140625" bestFit="1" customWidth="1"/>
    <col min="4" max="4" width="50.140625" customWidth="1"/>
    <col min="5" max="5" width="60" bestFit="1" customWidth="1"/>
    <col min="6" max="6" width="48.7109375" customWidth="1"/>
    <col min="7" max="7" width="8.5703125" bestFit="1" customWidth="1"/>
    <col min="8" max="8" width="18.85546875" customWidth="1"/>
    <col min="9" max="9" width="15.7109375" bestFit="1" customWidth="1"/>
    <col min="10" max="10" width="10" bestFit="1" customWidth="1"/>
    <col min="11" max="11" width="15" bestFit="1" customWidth="1"/>
    <col min="12" max="12" width="14.140625" bestFit="1" customWidth="1"/>
    <col min="13" max="13" width="11.85546875" bestFit="1" customWidth="1"/>
    <col min="14" max="14" width="18.42578125" bestFit="1" customWidth="1"/>
    <col min="15" max="15" width="16.140625" bestFit="1" customWidth="1"/>
    <col min="16" max="16" width="18.5703125" bestFit="1" customWidth="1"/>
    <col min="17" max="18" width="9.140625" customWidth="1"/>
    <col min="19" max="16384" width="9.140625" hidden="1"/>
  </cols>
  <sheetData>
    <row r="1" spans="2:18" x14ac:dyDescent="0.2"/>
    <row r="2" spans="2:18" x14ac:dyDescent="0.2"/>
    <row r="3" spans="2:18" x14ac:dyDescent="0.2"/>
    <row r="4" spans="2:18" ht="13.5" thickBot="1" x14ac:dyDescent="0.25"/>
    <row r="5" spans="2:18" ht="21" thickBot="1" x14ac:dyDescent="0.35">
      <c r="B5" s="637" t="s">
        <v>17</v>
      </c>
      <c r="C5" s="638"/>
      <c r="D5" s="638"/>
      <c r="E5" s="638"/>
      <c r="F5" s="638"/>
      <c r="G5" s="638"/>
      <c r="H5" s="638"/>
      <c r="I5" s="638"/>
      <c r="J5" s="638"/>
      <c r="K5" s="638"/>
      <c r="L5" s="638"/>
      <c r="M5" s="638"/>
      <c r="N5" s="638"/>
      <c r="O5" s="638"/>
      <c r="P5" s="638"/>
      <c r="Q5" s="638"/>
      <c r="R5" s="639"/>
    </row>
    <row r="6" spans="2:18" ht="36.75" customHeight="1" x14ac:dyDescent="0.2">
      <c r="B6" s="640" t="s">
        <v>391</v>
      </c>
      <c r="C6" s="654" t="s">
        <v>2</v>
      </c>
      <c r="D6" s="655" t="s">
        <v>3</v>
      </c>
      <c r="E6" s="643" t="s">
        <v>28</v>
      </c>
      <c r="F6" s="641" t="s">
        <v>379</v>
      </c>
      <c r="G6" s="360" t="s">
        <v>15</v>
      </c>
      <c r="H6" s="631" t="s">
        <v>388</v>
      </c>
      <c r="I6" s="360" t="s">
        <v>5</v>
      </c>
      <c r="J6" s="360" t="s">
        <v>6</v>
      </c>
      <c r="K6" s="360" t="s">
        <v>7</v>
      </c>
      <c r="L6" s="360" t="s">
        <v>8</v>
      </c>
      <c r="M6" s="360" t="s">
        <v>9</v>
      </c>
      <c r="N6" s="360" t="s">
        <v>10</v>
      </c>
      <c r="O6" s="360" t="s">
        <v>11</v>
      </c>
      <c r="P6" s="338" t="s">
        <v>16</v>
      </c>
      <c r="Q6" s="632" t="s">
        <v>218</v>
      </c>
      <c r="R6" s="633" t="s">
        <v>29</v>
      </c>
    </row>
    <row r="7" spans="2:18" ht="21" customHeight="1" thickBot="1" x14ac:dyDescent="0.25">
      <c r="B7" s="640"/>
      <c r="C7" s="654"/>
      <c r="D7" s="655"/>
      <c r="E7" s="644"/>
      <c r="F7" s="642"/>
      <c r="G7" s="360" t="s">
        <v>12</v>
      </c>
      <c r="H7" s="360" t="s">
        <v>13</v>
      </c>
      <c r="I7" s="360" t="s">
        <v>14</v>
      </c>
      <c r="J7" s="360" t="s">
        <v>1</v>
      </c>
      <c r="K7" s="360" t="s">
        <v>14</v>
      </c>
      <c r="L7" s="360" t="s">
        <v>13</v>
      </c>
      <c r="M7" s="360" t="s">
        <v>216</v>
      </c>
      <c r="N7" s="360" t="s">
        <v>13</v>
      </c>
      <c r="O7" s="360" t="s">
        <v>13</v>
      </c>
      <c r="P7" s="338" t="s">
        <v>12</v>
      </c>
      <c r="Q7" s="629" t="s">
        <v>389</v>
      </c>
      <c r="R7" s="630" t="s">
        <v>390</v>
      </c>
    </row>
    <row r="8" spans="2:18" x14ac:dyDescent="0.2">
      <c r="B8" s="361" t="s">
        <v>359</v>
      </c>
      <c r="C8" s="362" t="s">
        <v>30</v>
      </c>
      <c r="D8" s="362" t="s">
        <v>18</v>
      </c>
      <c r="E8" s="362" t="s">
        <v>31</v>
      </c>
      <c r="F8" s="617" t="s">
        <v>380</v>
      </c>
      <c r="G8" s="363">
        <v>34</v>
      </c>
      <c r="H8" s="364">
        <v>6</v>
      </c>
      <c r="I8" s="364">
        <v>60</v>
      </c>
      <c r="J8" s="365">
        <f t="shared" ref="J8:J13" si="0">G8/(I8/60)</f>
        <v>34</v>
      </c>
      <c r="K8" s="365">
        <f t="shared" ref="K8:K13" si="1">I8/H8</f>
        <v>10</v>
      </c>
      <c r="L8" s="365">
        <f>60/K8</f>
        <v>6</v>
      </c>
      <c r="M8" s="364">
        <v>38</v>
      </c>
      <c r="N8" s="364">
        <v>139</v>
      </c>
      <c r="O8" s="364">
        <v>1598</v>
      </c>
      <c r="P8" s="366">
        <f t="shared" ref="P8:P13" si="2">G8*M8</f>
        <v>1292</v>
      </c>
      <c r="Q8" s="51">
        <f t="shared" ref="Q8:Q13" si="3">SUM(O8/M8)</f>
        <v>42.05263157894737</v>
      </c>
      <c r="R8" s="201">
        <f t="shared" ref="R8:R13" si="4">SUM(O8/P8)</f>
        <v>1.236842105263158</v>
      </c>
    </row>
    <row r="9" spans="2:18" x14ac:dyDescent="0.2">
      <c r="B9" s="367" t="s">
        <v>359</v>
      </c>
      <c r="C9" s="368" t="s">
        <v>32</v>
      </c>
      <c r="D9" s="368" t="s">
        <v>19</v>
      </c>
      <c r="E9" s="368" t="s">
        <v>31</v>
      </c>
      <c r="F9" s="615" t="s">
        <v>383</v>
      </c>
      <c r="G9" s="369">
        <v>34</v>
      </c>
      <c r="H9" s="370">
        <v>2</v>
      </c>
      <c r="I9" s="370">
        <v>65</v>
      </c>
      <c r="J9" s="371">
        <f t="shared" si="0"/>
        <v>31.384615384615387</v>
      </c>
      <c r="K9" s="371">
        <f t="shared" si="1"/>
        <v>32.5</v>
      </c>
      <c r="L9" s="371">
        <v>2</v>
      </c>
      <c r="M9" s="370">
        <v>18</v>
      </c>
      <c r="N9" s="370">
        <v>142</v>
      </c>
      <c r="O9" s="370">
        <v>954</v>
      </c>
      <c r="P9" s="372">
        <f t="shared" si="2"/>
        <v>612</v>
      </c>
      <c r="Q9" s="35">
        <f t="shared" si="3"/>
        <v>53</v>
      </c>
      <c r="R9" s="202">
        <f t="shared" si="4"/>
        <v>1.5588235294117647</v>
      </c>
    </row>
    <row r="10" spans="2:18" x14ac:dyDescent="0.2">
      <c r="B10" s="367" t="s">
        <v>359</v>
      </c>
      <c r="C10" s="368" t="s">
        <v>33</v>
      </c>
      <c r="D10" s="368" t="s">
        <v>19</v>
      </c>
      <c r="E10" s="368" t="s">
        <v>34</v>
      </c>
      <c r="F10" s="615" t="s">
        <v>382</v>
      </c>
      <c r="G10" s="369">
        <v>34</v>
      </c>
      <c r="H10" s="370">
        <v>2</v>
      </c>
      <c r="I10" s="370">
        <v>65</v>
      </c>
      <c r="J10" s="371">
        <f t="shared" si="0"/>
        <v>31.384615384615387</v>
      </c>
      <c r="K10" s="371">
        <f t="shared" si="1"/>
        <v>32.5</v>
      </c>
      <c r="L10" s="371">
        <v>2</v>
      </c>
      <c r="M10" s="370">
        <v>16</v>
      </c>
      <c r="N10" s="370">
        <v>82</v>
      </c>
      <c r="O10" s="370">
        <v>528</v>
      </c>
      <c r="P10" s="372">
        <f t="shared" si="2"/>
        <v>544</v>
      </c>
      <c r="Q10" s="35">
        <f t="shared" si="3"/>
        <v>33</v>
      </c>
      <c r="R10" s="202">
        <f t="shared" si="4"/>
        <v>0.97058823529411764</v>
      </c>
    </row>
    <row r="11" spans="2:18" x14ac:dyDescent="0.2">
      <c r="B11" s="367" t="s">
        <v>359</v>
      </c>
      <c r="C11" s="368" t="s">
        <v>35</v>
      </c>
      <c r="D11" s="368" t="s">
        <v>20</v>
      </c>
      <c r="E11" s="368" t="s">
        <v>34</v>
      </c>
      <c r="F11" s="615" t="s">
        <v>380</v>
      </c>
      <c r="G11" s="369">
        <v>32</v>
      </c>
      <c r="H11" s="370">
        <v>3</v>
      </c>
      <c r="I11" s="370">
        <v>55</v>
      </c>
      <c r="J11" s="371">
        <f t="shared" si="0"/>
        <v>34.909090909090914</v>
      </c>
      <c r="K11" s="371">
        <f t="shared" si="1"/>
        <v>18.333333333333332</v>
      </c>
      <c r="L11" s="371">
        <v>2</v>
      </c>
      <c r="M11" s="370">
        <v>16</v>
      </c>
      <c r="N11" s="370">
        <v>86</v>
      </c>
      <c r="O11" s="370">
        <v>617</v>
      </c>
      <c r="P11" s="372">
        <f t="shared" si="2"/>
        <v>512</v>
      </c>
      <c r="Q11" s="35">
        <f t="shared" si="3"/>
        <v>38.5625</v>
      </c>
      <c r="R11" s="202">
        <f t="shared" si="4"/>
        <v>1.205078125</v>
      </c>
    </row>
    <row r="12" spans="2:18" x14ac:dyDescent="0.2">
      <c r="B12" s="367" t="s">
        <v>359</v>
      </c>
      <c r="C12" s="368" t="s">
        <v>36</v>
      </c>
      <c r="D12" s="368" t="s">
        <v>21</v>
      </c>
      <c r="E12" s="368" t="s">
        <v>34</v>
      </c>
      <c r="F12" s="619" t="s">
        <v>381</v>
      </c>
      <c r="G12" s="373">
        <v>51</v>
      </c>
      <c r="H12" s="370">
        <v>1</v>
      </c>
      <c r="I12" s="370">
        <v>85</v>
      </c>
      <c r="J12" s="371">
        <f t="shared" si="0"/>
        <v>36</v>
      </c>
      <c r="K12" s="371">
        <f t="shared" si="1"/>
        <v>85</v>
      </c>
      <c r="L12" s="371">
        <v>1</v>
      </c>
      <c r="M12" s="370">
        <v>2</v>
      </c>
      <c r="N12" s="370">
        <v>45</v>
      </c>
      <c r="O12" s="370">
        <v>88</v>
      </c>
      <c r="P12" s="372">
        <f t="shared" si="2"/>
        <v>102</v>
      </c>
      <c r="Q12" s="35">
        <f t="shared" si="3"/>
        <v>44</v>
      </c>
      <c r="R12" s="202">
        <f t="shared" si="4"/>
        <v>0.86274509803921573</v>
      </c>
    </row>
    <row r="13" spans="2:18" ht="13.5" thickBot="1" x14ac:dyDescent="0.25">
      <c r="B13" s="410" t="s">
        <v>359</v>
      </c>
      <c r="C13" s="411" t="s">
        <v>37</v>
      </c>
      <c r="D13" s="411" t="s">
        <v>22</v>
      </c>
      <c r="E13" s="411" t="s">
        <v>38</v>
      </c>
      <c r="F13" s="620" t="s">
        <v>381</v>
      </c>
      <c r="G13" s="412">
        <v>33</v>
      </c>
      <c r="H13" s="413">
        <v>2</v>
      </c>
      <c r="I13" s="413">
        <v>50</v>
      </c>
      <c r="J13" s="414">
        <f t="shared" si="0"/>
        <v>39.6</v>
      </c>
      <c r="K13" s="414">
        <f t="shared" si="1"/>
        <v>25</v>
      </c>
      <c r="L13" s="414">
        <v>1</v>
      </c>
      <c r="M13" s="413">
        <v>9</v>
      </c>
      <c r="N13" s="413">
        <v>37</v>
      </c>
      <c r="O13" s="413">
        <v>77</v>
      </c>
      <c r="P13" s="415">
        <f t="shared" si="2"/>
        <v>297</v>
      </c>
      <c r="Q13" s="35">
        <f t="shared" si="3"/>
        <v>8.5555555555555554</v>
      </c>
      <c r="R13" s="202">
        <f t="shared" si="4"/>
        <v>0.25925925925925924</v>
      </c>
    </row>
    <row r="14" spans="2:18" ht="13.5" thickBot="1" x14ac:dyDescent="0.25">
      <c r="B14" s="396" t="s">
        <v>360</v>
      </c>
      <c r="C14" s="397" t="s">
        <v>325</v>
      </c>
      <c r="D14" s="397" t="s">
        <v>24</v>
      </c>
      <c r="E14" s="397" t="s">
        <v>215</v>
      </c>
      <c r="F14" s="618" t="s">
        <v>386</v>
      </c>
      <c r="G14" s="398">
        <v>28</v>
      </c>
      <c r="H14" s="399">
        <v>2</v>
      </c>
      <c r="I14" s="399">
        <v>30</v>
      </c>
      <c r="J14" s="400">
        <f>G14/(I14/60)</f>
        <v>56</v>
      </c>
      <c r="K14" s="400">
        <f>I14/H14</f>
        <v>15</v>
      </c>
      <c r="L14" s="400">
        <v>4</v>
      </c>
      <c r="M14" s="399">
        <v>28</v>
      </c>
      <c r="N14" s="399">
        <v>151</v>
      </c>
      <c r="O14" s="399">
        <v>711</v>
      </c>
      <c r="P14" s="587">
        <f>G14*M14</f>
        <v>784</v>
      </c>
      <c r="Q14" s="556">
        <f>SUM(O14/M14)</f>
        <v>25.392857142857142</v>
      </c>
      <c r="R14" s="401">
        <f>SUM(O14/P14)</f>
        <v>0.90688775510204078</v>
      </c>
    </row>
    <row r="15" spans="2:18" ht="13.5" thickBot="1" x14ac:dyDescent="0.25">
      <c r="B15" s="402" t="s">
        <v>361</v>
      </c>
      <c r="C15" s="403" t="s">
        <v>40</v>
      </c>
      <c r="D15" s="403" t="s">
        <v>41</v>
      </c>
      <c r="E15" s="404" t="s">
        <v>42</v>
      </c>
      <c r="F15" s="616" t="s">
        <v>380</v>
      </c>
      <c r="G15" s="405">
        <v>22</v>
      </c>
      <c r="H15" s="406">
        <v>1</v>
      </c>
      <c r="I15" s="406">
        <v>30</v>
      </c>
      <c r="J15" s="407">
        <f>G15/(I15/60)</f>
        <v>44</v>
      </c>
      <c r="K15" s="408">
        <f>I15/H15</f>
        <v>30</v>
      </c>
      <c r="L15" s="408">
        <f>60/K15</f>
        <v>2</v>
      </c>
      <c r="M15" s="406">
        <v>6</v>
      </c>
      <c r="N15" s="406">
        <v>46</v>
      </c>
      <c r="O15" s="406">
        <v>184</v>
      </c>
      <c r="P15" s="588">
        <f>G15*M15</f>
        <v>132</v>
      </c>
      <c r="Q15" s="557">
        <f>SUM(O15/M15)</f>
        <v>30.666666666666668</v>
      </c>
      <c r="R15" s="409">
        <f>SUM(O15/P15)</f>
        <v>1.393939393939394</v>
      </c>
    </row>
    <row r="16" spans="2:18" x14ac:dyDescent="0.2">
      <c r="B16" s="378" t="s">
        <v>362</v>
      </c>
      <c r="C16" s="426" t="s">
        <v>43</v>
      </c>
      <c r="D16" s="427" t="s">
        <v>44</v>
      </c>
      <c r="E16" s="379" t="s">
        <v>31</v>
      </c>
      <c r="F16" s="648" t="s">
        <v>385</v>
      </c>
      <c r="G16" s="380">
        <v>27</v>
      </c>
      <c r="H16" s="381">
        <v>6</v>
      </c>
      <c r="I16" s="381">
        <v>60</v>
      </c>
      <c r="J16" s="382">
        <f>G16/(I16/60)</f>
        <v>27</v>
      </c>
      <c r="K16" s="382">
        <f>I16/H16</f>
        <v>10</v>
      </c>
      <c r="L16" s="428">
        <f>60/K16</f>
        <v>6</v>
      </c>
      <c r="M16" s="381">
        <v>58</v>
      </c>
      <c r="N16" s="381">
        <v>307</v>
      </c>
      <c r="O16" s="381">
        <v>2444</v>
      </c>
      <c r="P16" s="589">
        <f>G16*M16</f>
        <v>1566</v>
      </c>
      <c r="Q16" s="558">
        <f>SUM(O16/M16)</f>
        <v>42.137931034482762</v>
      </c>
      <c r="R16" s="429">
        <f t="shared" ref="R16:R22" si="5">SUM(O16/P16)</f>
        <v>1.5606641123882503</v>
      </c>
    </row>
    <row r="17" spans="2:18" x14ac:dyDescent="0.2">
      <c r="B17" s="384" t="s">
        <v>362</v>
      </c>
      <c r="C17" s="417" t="s">
        <v>45</v>
      </c>
      <c r="D17" s="418" t="s">
        <v>46</v>
      </c>
      <c r="E17" s="385" t="s">
        <v>31</v>
      </c>
      <c r="F17" s="653"/>
      <c r="G17" s="386">
        <v>35</v>
      </c>
      <c r="H17" s="387">
        <v>1</v>
      </c>
      <c r="I17" s="387">
        <v>65</v>
      </c>
      <c r="J17" s="388">
        <f>G17/(I17/60)</f>
        <v>32.307692307692307</v>
      </c>
      <c r="K17" s="388">
        <f>I17/H17</f>
        <v>65</v>
      </c>
      <c r="L17" s="419">
        <f>60/K17</f>
        <v>0.92307692307692313</v>
      </c>
      <c r="M17" s="387">
        <v>8</v>
      </c>
      <c r="N17" s="387">
        <v>43</v>
      </c>
      <c r="O17" s="387">
        <v>223</v>
      </c>
      <c r="P17" s="590">
        <f>G17*M17</f>
        <v>280</v>
      </c>
      <c r="Q17" s="559">
        <f>SUM(O17/M17)</f>
        <v>27.875</v>
      </c>
      <c r="R17" s="420">
        <f t="shared" si="5"/>
        <v>0.79642857142857137</v>
      </c>
    </row>
    <row r="18" spans="2:18" x14ac:dyDescent="0.2">
      <c r="B18" s="384" t="s">
        <v>362</v>
      </c>
      <c r="C18" s="417" t="s">
        <v>47</v>
      </c>
      <c r="D18" s="418" t="s">
        <v>48</v>
      </c>
      <c r="E18" s="385" t="s">
        <v>31</v>
      </c>
      <c r="F18" s="653"/>
      <c r="G18" s="386">
        <v>24</v>
      </c>
      <c r="H18" s="387">
        <v>5</v>
      </c>
      <c r="I18" s="387">
        <v>55</v>
      </c>
      <c r="J18" s="388">
        <f t="shared" ref="J18:J36" si="6">G18/(I18/60)</f>
        <v>26.181818181818183</v>
      </c>
      <c r="K18" s="388">
        <f t="shared" ref="K18:K36" si="7">I18/H18</f>
        <v>11</v>
      </c>
      <c r="L18" s="419">
        <f t="shared" ref="L18:L28" si="8">60/K18</f>
        <v>5.4545454545454541</v>
      </c>
      <c r="M18" s="387">
        <v>48</v>
      </c>
      <c r="N18" s="387">
        <v>336</v>
      </c>
      <c r="O18" s="387">
        <v>1971</v>
      </c>
      <c r="P18" s="590">
        <f t="shared" ref="P18:P63" si="9">G18*M18</f>
        <v>1152</v>
      </c>
      <c r="Q18" s="559">
        <f t="shared" ref="Q18:Q63" si="10">SUM(O18/M18)</f>
        <v>41.0625</v>
      </c>
      <c r="R18" s="420">
        <f>SUM(O18/P18)</f>
        <v>1.7109375</v>
      </c>
    </row>
    <row r="19" spans="2:18" x14ac:dyDescent="0.2">
      <c r="B19" s="384" t="s">
        <v>362</v>
      </c>
      <c r="C19" s="417" t="s">
        <v>49</v>
      </c>
      <c r="D19" s="418" t="s">
        <v>50</v>
      </c>
      <c r="E19" s="385" t="s">
        <v>31</v>
      </c>
      <c r="F19" s="653"/>
      <c r="G19" s="386">
        <v>53</v>
      </c>
      <c r="H19" s="387">
        <v>2</v>
      </c>
      <c r="I19" s="387">
        <v>60</v>
      </c>
      <c r="J19" s="388">
        <f t="shared" si="6"/>
        <v>53</v>
      </c>
      <c r="K19" s="388">
        <f t="shared" si="7"/>
        <v>30</v>
      </c>
      <c r="L19" s="419">
        <f t="shared" si="8"/>
        <v>2</v>
      </c>
      <c r="M19" s="387">
        <v>8</v>
      </c>
      <c r="N19" s="387">
        <v>84</v>
      </c>
      <c r="O19" s="387">
        <v>239</v>
      </c>
      <c r="P19" s="590">
        <f t="shared" si="9"/>
        <v>424</v>
      </c>
      <c r="Q19" s="559">
        <f t="shared" si="10"/>
        <v>29.875</v>
      </c>
      <c r="R19" s="420">
        <f t="shared" si="5"/>
        <v>0.56367924528301883</v>
      </c>
    </row>
    <row r="20" spans="2:18" x14ac:dyDescent="0.2">
      <c r="B20" s="384" t="s">
        <v>362</v>
      </c>
      <c r="C20" s="417" t="s">
        <v>51</v>
      </c>
      <c r="D20" s="418" t="s">
        <v>52</v>
      </c>
      <c r="E20" s="385" t="s">
        <v>31</v>
      </c>
      <c r="F20" s="653"/>
      <c r="G20" s="386">
        <v>42</v>
      </c>
      <c r="H20" s="387">
        <v>1</v>
      </c>
      <c r="I20" s="387">
        <v>60</v>
      </c>
      <c r="J20" s="388">
        <f t="shared" si="6"/>
        <v>42</v>
      </c>
      <c r="K20" s="388">
        <f t="shared" si="7"/>
        <v>60</v>
      </c>
      <c r="L20" s="419">
        <f t="shared" si="8"/>
        <v>1</v>
      </c>
      <c r="M20" s="387">
        <v>2</v>
      </c>
      <c r="N20" s="387">
        <v>80</v>
      </c>
      <c r="O20" s="387">
        <v>156</v>
      </c>
      <c r="P20" s="590">
        <f t="shared" si="9"/>
        <v>84</v>
      </c>
      <c r="Q20" s="559">
        <f t="shared" si="10"/>
        <v>78</v>
      </c>
      <c r="R20" s="420">
        <f t="shared" si="5"/>
        <v>1.8571428571428572</v>
      </c>
    </row>
    <row r="21" spans="2:18" x14ac:dyDescent="0.2">
      <c r="B21" s="384" t="s">
        <v>362</v>
      </c>
      <c r="C21" s="417" t="s">
        <v>53</v>
      </c>
      <c r="D21" s="418" t="s">
        <v>54</v>
      </c>
      <c r="E21" s="385" t="s">
        <v>31</v>
      </c>
      <c r="F21" s="653"/>
      <c r="G21" s="386">
        <v>51</v>
      </c>
      <c r="H21" s="387">
        <v>3</v>
      </c>
      <c r="I21" s="387">
        <v>70</v>
      </c>
      <c r="J21" s="388">
        <f t="shared" si="6"/>
        <v>43.714285714285708</v>
      </c>
      <c r="K21" s="388">
        <f t="shared" si="7"/>
        <v>23.333333333333332</v>
      </c>
      <c r="L21" s="419">
        <f t="shared" si="8"/>
        <v>2.5714285714285716</v>
      </c>
      <c r="M21" s="387">
        <v>20</v>
      </c>
      <c r="N21" s="387">
        <v>121</v>
      </c>
      <c r="O21" s="387">
        <v>613</v>
      </c>
      <c r="P21" s="590">
        <f t="shared" si="9"/>
        <v>1020</v>
      </c>
      <c r="Q21" s="559">
        <f t="shared" si="10"/>
        <v>30.65</v>
      </c>
      <c r="R21" s="420">
        <f t="shared" si="5"/>
        <v>0.60098039215686272</v>
      </c>
    </row>
    <row r="22" spans="2:18" x14ac:dyDescent="0.2">
      <c r="B22" s="384" t="s">
        <v>362</v>
      </c>
      <c r="C22" s="417" t="s">
        <v>55</v>
      </c>
      <c r="D22" s="418" t="s">
        <v>56</v>
      </c>
      <c r="E22" s="385" t="s">
        <v>31</v>
      </c>
      <c r="F22" s="653"/>
      <c r="G22" s="386">
        <v>61</v>
      </c>
      <c r="H22" s="387">
        <v>1</v>
      </c>
      <c r="I22" s="387">
        <v>100</v>
      </c>
      <c r="J22" s="388">
        <f t="shared" si="6"/>
        <v>36.6</v>
      </c>
      <c r="K22" s="388">
        <f t="shared" si="7"/>
        <v>100</v>
      </c>
      <c r="L22" s="419">
        <f t="shared" si="8"/>
        <v>0.6</v>
      </c>
      <c r="M22" s="387">
        <v>2</v>
      </c>
      <c r="N22" s="387">
        <v>71</v>
      </c>
      <c r="O22" s="387">
        <v>122</v>
      </c>
      <c r="P22" s="389">
        <f t="shared" si="9"/>
        <v>122</v>
      </c>
      <c r="Q22" s="559">
        <f t="shared" si="10"/>
        <v>61</v>
      </c>
      <c r="R22" s="420">
        <f t="shared" si="5"/>
        <v>1</v>
      </c>
    </row>
    <row r="23" spans="2:18" ht="15" x14ac:dyDescent="0.2">
      <c r="B23" s="384" t="s">
        <v>362</v>
      </c>
      <c r="C23" s="421" t="s">
        <v>61</v>
      </c>
      <c r="D23" s="422" t="s">
        <v>219</v>
      </c>
      <c r="E23" s="418" t="s">
        <v>238</v>
      </c>
      <c r="F23" s="653"/>
      <c r="G23" s="423">
        <v>10</v>
      </c>
      <c r="H23" s="387">
        <v>5</v>
      </c>
      <c r="I23" s="387">
        <v>20</v>
      </c>
      <c r="J23" s="388">
        <f t="shared" si="6"/>
        <v>30</v>
      </c>
      <c r="K23" s="388">
        <f t="shared" si="7"/>
        <v>4</v>
      </c>
      <c r="L23" s="419">
        <v>5</v>
      </c>
      <c r="M23" s="387">
        <v>12</v>
      </c>
      <c r="N23" s="387">
        <v>268</v>
      </c>
      <c r="O23" s="387">
        <v>340</v>
      </c>
      <c r="P23" s="590">
        <f t="shared" si="9"/>
        <v>120</v>
      </c>
      <c r="Q23" s="560">
        <f t="shared" si="10"/>
        <v>28.333333333333332</v>
      </c>
      <c r="R23" s="416">
        <f>SUM(O23/P23)</f>
        <v>2.8333333333333335</v>
      </c>
    </row>
    <row r="24" spans="2:18" ht="15" x14ac:dyDescent="0.2">
      <c r="B24" s="384" t="s">
        <v>362</v>
      </c>
      <c r="C24" s="421" t="s">
        <v>68</v>
      </c>
      <c r="D24" s="422" t="s">
        <v>220</v>
      </c>
      <c r="E24" s="418" t="s">
        <v>238</v>
      </c>
      <c r="F24" s="653"/>
      <c r="G24" s="423">
        <v>7.95</v>
      </c>
      <c r="H24" s="387">
        <v>1</v>
      </c>
      <c r="I24" s="387">
        <v>18</v>
      </c>
      <c r="J24" s="388">
        <f>G24/(I24/60)</f>
        <v>26.5</v>
      </c>
      <c r="K24" s="388">
        <f>I24/H24</f>
        <v>18</v>
      </c>
      <c r="L24" s="419">
        <v>3</v>
      </c>
      <c r="M24" s="387">
        <v>48</v>
      </c>
      <c r="N24" s="387">
        <v>75</v>
      </c>
      <c r="O24" s="387">
        <v>800</v>
      </c>
      <c r="P24" s="590">
        <f>G24*M24</f>
        <v>381.6</v>
      </c>
      <c r="Q24" s="560">
        <f t="shared" si="10"/>
        <v>16.666666666666668</v>
      </c>
      <c r="R24" s="416">
        <f>SUM(O24/P24)</f>
        <v>2.0964360587002093</v>
      </c>
    </row>
    <row r="25" spans="2:18" ht="15" x14ac:dyDescent="0.2">
      <c r="B25" s="384" t="s">
        <v>362</v>
      </c>
      <c r="C25" s="421" t="s">
        <v>71</v>
      </c>
      <c r="D25" s="422" t="s">
        <v>221</v>
      </c>
      <c r="E25" s="418" t="s">
        <v>238</v>
      </c>
      <c r="F25" s="653"/>
      <c r="G25" s="423">
        <v>7</v>
      </c>
      <c r="H25" s="387">
        <v>1</v>
      </c>
      <c r="I25" s="387">
        <v>15</v>
      </c>
      <c r="J25" s="388">
        <f t="shared" si="6"/>
        <v>28</v>
      </c>
      <c r="K25" s="388">
        <f t="shared" si="7"/>
        <v>15</v>
      </c>
      <c r="L25" s="419">
        <v>2</v>
      </c>
      <c r="M25" s="387">
        <v>23</v>
      </c>
      <c r="N25" s="387">
        <v>70</v>
      </c>
      <c r="O25" s="387">
        <v>472</v>
      </c>
      <c r="P25" s="590">
        <f t="shared" si="9"/>
        <v>161</v>
      </c>
      <c r="Q25" s="560">
        <f t="shared" si="10"/>
        <v>20.521739130434781</v>
      </c>
      <c r="R25" s="416">
        <f t="shared" ref="R25:R34" si="11">SUM(O25/P25)</f>
        <v>2.9316770186335406</v>
      </c>
    </row>
    <row r="26" spans="2:18" ht="15" x14ac:dyDescent="0.2">
      <c r="B26" s="384" t="s">
        <v>362</v>
      </c>
      <c r="C26" s="421" t="s">
        <v>70</v>
      </c>
      <c r="D26" s="422" t="s">
        <v>222</v>
      </c>
      <c r="E26" s="418" t="s">
        <v>238</v>
      </c>
      <c r="F26" s="653"/>
      <c r="G26" s="423">
        <v>7</v>
      </c>
      <c r="H26" s="387">
        <v>1</v>
      </c>
      <c r="I26" s="387">
        <v>16</v>
      </c>
      <c r="J26" s="388">
        <f t="shared" si="6"/>
        <v>26.25</v>
      </c>
      <c r="K26" s="388">
        <f t="shared" si="7"/>
        <v>16</v>
      </c>
      <c r="L26" s="419">
        <f t="shared" si="8"/>
        <v>3.75</v>
      </c>
      <c r="M26" s="387">
        <v>17</v>
      </c>
      <c r="N26" s="387">
        <v>14</v>
      </c>
      <c r="O26" s="387">
        <v>138</v>
      </c>
      <c r="P26" s="590">
        <f t="shared" si="9"/>
        <v>119</v>
      </c>
      <c r="Q26" s="560">
        <f t="shared" si="10"/>
        <v>8.117647058823529</v>
      </c>
      <c r="R26" s="416">
        <f t="shared" si="11"/>
        <v>1.1596638655462186</v>
      </c>
    </row>
    <row r="27" spans="2:18" ht="15" x14ac:dyDescent="0.2">
      <c r="B27" s="384" t="s">
        <v>362</v>
      </c>
      <c r="C27" s="421" t="s">
        <v>66</v>
      </c>
      <c r="D27" s="422" t="s">
        <v>223</v>
      </c>
      <c r="E27" s="418" t="s">
        <v>238</v>
      </c>
      <c r="F27" s="653"/>
      <c r="G27" s="423">
        <v>11</v>
      </c>
      <c r="H27" s="387">
        <v>1</v>
      </c>
      <c r="I27" s="387">
        <v>27</v>
      </c>
      <c r="J27" s="388">
        <f t="shared" si="6"/>
        <v>24.444444444444443</v>
      </c>
      <c r="K27" s="388">
        <f t="shared" si="7"/>
        <v>27</v>
      </c>
      <c r="L27" s="419">
        <v>1</v>
      </c>
      <c r="M27" s="387">
        <v>2</v>
      </c>
      <c r="N27" s="387">
        <v>50</v>
      </c>
      <c r="O27" s="387">
        <v>90</v>
      </c>
      <c r="P27" s="590">
        <f t="shared" si="9"/>
        <v>22</v>
      </c>
      <c r="Q27" s="560">
        <f t="shared" si="10"/>
        <v>45</v>
      </c>
      <c r="R27" s="416">
        <f t="shared" si="11"/>
        <v>4.0909090909090908</v>
      </c>
    </row>
    <row r="28" spans="2:18" ht="15" x14ac:dyDescent="0.2">
      <c r="B28" s="384" t="s">
        <v>362</v>
      </c>
      <c r="C28" s="421" t="s">
        <v>69</v>
      </c>
      <c r="D28" s="422" t="s">
        <v>224</v>
      </c>
      <c r="E28" s="418" t="s">
        <v>238</v>
      </c>
      <c r="F28" s="653"/>
      <c r="G28" s="423">
        <v>8</v>
      </c>
      <c r="H28" s="387">
        <v>2</v>
      </c>
      <c r="I28" s="387">
        <v>15</v>
      </c>
      <c r="J28" s="388">
        <f t="shared" si="6"/>
        <v>32</v>
      </c>
      <c r="K28" s="388">
        <f t="shared" si="7"/>
        <v>7.5</v>
      </c>
      <c r="L28" s="419">
        <f t="shared" si="8"/>
        <v>8</v>
      </c>
      <c r="M28" s="387">
        <v>63</v>
      </c>
      <c r="N28" s="387">
        <v>103</v>
      </c>
      <c r="O28" s="387">
        <v>1310</v>
      </c>
      <c r="P28" s="590">
        <f t="shared" si="9"/>
        <v>504</v>
      </c>
      <c r="Q28" s="560">
        <f t="shared" si="10"/>
        <v>20.793650793650794</v>
      </c>
      <c r="R28" s="416">
        <f t="shared" si="11"/>
        <v>2.5992063492063493</v>
      </c>
    </row>
    <row r="29" spans="2:18" ht="15" x14ac:dyDescent="0.2">
      <c r="B29" s="384" t="s">
        <v>362</v>
      </c>
      <c r="C29" s="421" t="s">
        <v>67</v>
      </c>
      <c r="D29" s="422" t="s">
        <v>298</v>
      </c>
      <c r="E29" s="418" t="s">
        <v>238</v>
      </c>
      <c r="F29" s="653"/>
      <c r="G29" s="423">
        <v>8</v>
      </c>
      <c r="H29" s="387">
        <v>3</v>
      </c>
      <c r="I29" s="387">
        <v>14</v>
      </c>
      <c r="J29" s="388">
        <f t="shared" si="6"/>
        <v>34.285714285714285</v>
      </c>
      <c r="K29" s="388">
        <f t="shared" si="7"/>
        <v>4.666666666666667</v>
      </c>
      <c r="L29" s="419">
        <v>3</v>
      </c>
      <c r="M29" s="387">
        <v>61</v>
      </c>
      <c r="N29" s="387">
        <v>136</v>
      </c>
      <c r="O29" s="387">
        <v>1302</v>
      </c>
      <c r="P29" s="590">
        <f t="shared" si="9"/>
        <v>488</v>
      </c>
      <c r="Q29" s="560">
        <f t="shared" si="10"/>
        <v>21.344262295081968</v>
      </c>
      <c r="R29" s="416">
        <f t="shared" si="11"/>
        <v>2.668032786885246</v>
      </c>
    </row>
    <row r="30" spans="2:18" ht="15" x14ac:dyDescent="0.2">
      <c r="B30" s="384" t="s">
        <v>362</v>
      </c>
      <c r="C30" s="424" t="s">
        <v>300</v>
      </c>
      <c r="D30" s="422" t="s">
        <v>299</v>
      </c>
      <c r="E30" s="418" t="s">
        <v>238</v>
      </c>
      <c r="F30" s="653"/>
      <c r="G30" s="423">
        <v>9</v>
      </c>
      <c r="H30" s="387">
        <v>1</v>
      </c>
      <c r="I30" s="387">
        <v>20</v>
      </c>
      <c r="J30" s="388">
        <f t="shared" si="6"/>
        <v>27</v>
      </c>
      <c r="K30" s="388">
        <f t="shared" si="7"/>
        <v>20</v>
      </c>
      <c r="L30" s="419">
        <v>2</v>
      </c>
      <c r="M30" s="387">
        <v>2</v>
      </c>
      <c r="N30" s="387">
        <v>95</v>
      </c>
      <c r="O30" s="387">
        <v>95</v>
      </c>
      <c r="P30" s="590">
        <f t="shared" si="9"/>
        <v>18</v>
      </c>
      <c r="Q30" s="560">
        <f t="shared" si="10"/>
        <v>47.5</v>
      </c>
      <c r="R30" s="416">
        <f t="shared" si="11"/>
        <v>5.2777777777777777</v>
      </c>
    </row>
    <row r="31" spans="2:18" ht="15" x14ac:dyDescent="0.2">
      <c r="B31" s="384" t="s">
        <v>362</v>
      </c>
      <c r="C31" s="421" t="s">
        <v>64</v>
      </c>
      <c r="D31" s="422" t="s">
        <v>225</v>
      </c>
      <c r="E31" s="418" t="s">
        <v>238</v>
      </c>
      <c r="F31" s="653"/>
      <c r="G31" s="423">
        <v>10</v>
      </c>
      <c r="H31" s="387">
        <v>2</v>
      </c>
      <c r="I31" s="387">
        <v>20</v>
      </c>
      <c r="J31" s="388">
        <f t="shared" si="6"/>
        <v>30</v>
      </c>
      <c r="K31" s="388">
        <f t="shared" si="7"/>
        <v>10</v>
      </c>
      <c r="L31" s="419">
        <v>2</v>
      </c>
      <c r="M31" s="387">
        <v>13</v>
      </c>
      <c r="N31" s="387">
        <v>90</v>
      </c>
      <c r="O31" s="387">
        <v>331</v>
      </c>
      <c r="P31" s="590">
        <f t="shared" si="9"/>
        <v>130</v>
      </c>
      <c r="Q31" s="560">
        <f t="shared" si="10"/>
        <v>25.46153846153846</v>
      </c>
      <c r="R31" s="416">
        <f t="shared" si="11"/>
        <v>2.546153846153846</v>
      </c>
    </row>
    <row r="32" spans="2:18" ht="15" x14ac:dyDescent="0.2">
      <c r="B32" s="384" t="s">
        <v>362</v>
      </c>
      <c r="C32" s="421" t="s">
        <v>65</v>
      </c>
      <c r="D32" s="422" t="s">
        <v>226</v>
      </c>
      <c r="E32" s="418" t="s">
        <v>238</v>
      </c>
      <c r="F32" s="653"/>
      <c r="G32" s="423">
        <v>8</v>
      </c>
      <c r="H32" s="387">
        <v>2</v>
      </c>
      <c r="I32" s="387">
        <v>15</v>
      </c>
      <c r="J32" s="388">
        <f t="shared" si="6"/>
        <v>32</v>
      </c>
      <c r="K32" s="388">
        <f t="shared" si="7"/>
        <v>7.5</v>
      </c>
      <c r="L32" s="419">
        <v>2</v>
      </c>
      <c r="M32" s="387">
        <v>16</v>
      </c>
      <c r="N32" s="387">
        <v>90</v>
      </c>
      <c r="O32" s="387">
        <v>350</v>
      </c>
      <c r="P32" s="590">
        <f t="shared" si="9"/>
        <v>128</v>
      </c>
      <c r="Q32" s="560">
        <f t="shared" si="10"/>
        <v>21.875</v>
      </c>
      <c r="R32" s="416">
        <f t="shared" si="11"/>
        <v>2.734375</v>
      </c>
    </row>
    <row r="33" spans="2:18" ht="15" x14ac:dyDescent="0.2">
      <c r="B33" s="384" t="s">
        <v>362</v>
      </c>
      <c r="C33" s="421" t="s">
        <v>59</v>
      </c>
      <c r="D33" s="422" t="s">
        <v>60</v>
      </c>
      <c r="E33" s="418" t="s">
        <v>238</v>
      </c>
      <c r="F33" s="653"/>
      <c r="G33" s="423">
        <v>18</v>
      </c>
      <c r="H33" s="387">
        <v>2</v>
      </c>
      <c r="I33" s="387">
        <v>30</v>
      </c>
      <c r="J33" s="388">
        <f t="shared" si="6"/>
        <v>36</v>
      </c>
      <c r="K33" s="388">
        <f t="shared" si="7"/>
        <v>15</v>
      </c>
      <c r="L33" s="419">
        <v>2</v>
      </c>
      <c r="M33" s="387">
        <v>20</v>
      </c>
      <c r="N33" s="387">
        <v>88</v>
      </c>
      <c r="O33" s="387">
        <v>610</v>
      </c>
      <c r="P33" s="590">
        <f t="shared" si="9"/>
        <v>360</v>
      </c>
      <c r="Q33" s="560">
        <f t="shared" si="10"/>
        <v>30.5</v>
      </c>
      <c r="R33" s="416">
        <f t="shared" si="11"/>
        <v>1.6944444444444444</v>
      </c>
    </row>
    <row r="34" spans="2:18" ht="15" x14ac:dyDescent="0.2">
      <c r="B34" s="384" t="s">
        <v>362</v>
      </c>
      <c r="C34" s="421" t="s">
        <v>62</v>
      </c>
      <c r="D34" s="422" t="s">
        <v>63</v>
      </c>
      <c r="E34" s="418" t="s">
        <v>238</v>
      </c>
      <c r="F34" s="653"/>
      <c r="G34" s="423">
        <v>10.35</v>
      </c>
      <c r="H34" s="387">
        <v>1</v>
      </c>
      <c r="I34" s="387">
        <v>20</v>
      </c>
      <c r="J34" s="388">
        <f t="shared" si="6"/>
        <v>31.05</v>
      </c>
      <c r="K34" s="388">
        <f t="shared" si="7"/>
        <v>20</v>
      </c>
      <c r="L34" s="419">
        <v>2</v>
      </c>
      <c r="M34" s="387">
        <v>6</v>
      </c>
      <c r="N34" s="387">
        <v>10</v>
      </c>
      <c r="O34" s="387">
        <v>33</v>
      </c>
      <c r="P34" s="590">
        <f t="shared" si="9"/>
        <v>62.099999999999994</v>
      </c>
      <c r="Q34" s="560">
        <f t="shared" si="10"/>
        <v>5.5</v>
      </c>
      <c r="R34" s="416">
        <f t="shared" si="11"/>
        <v>0.53140096618357491</v>
      </c>
    </row>
    <row r="35" spans="2:18" ht="15" x14ac:dyDescent="0.2">
      <c r="B35" s="384" t="s">
        <v>362</v>
      </c>
      <c r="C35" s="425" t="s">
        <v>57</v>
      </c>
      <c r="D35" s="422" t="s">
        <v>240</v>
      </c>
      <c r="E35" s="418" t="s">
        <v>238</v>
      </c>
      <c r="F35" s="653"/>
      <c r="G35" s="386">
        <v>28</v>
      </c>
      <c r="H35" s="387">
        <v>6</v>
      </c>
      <c r="I35" s="387">
        <v>50</v>
      </c>
      <c r="J35" s="388">
        <f t="shared" si="6"/>
        <v>33.6</v>
      </c>
      <c r="K35" s="388">
        <f t="shared" si="7"/>
        <v>8.3333333333333339</v>
      </c>
      <c r="L35" s="419">
        <v>6</v>
      </c>
      <c r="M35" s="387">
        <v>118</v>
      </c>
      <c r="N35" s="387">
        <v>222</v>
      </c>
      <c r="O35" s="387">
        <v>4290</v>
      </c>
      <c r="P35" s="590">
        <f t="shared" si="9"/>
        <v>3304</v>
      </c>
      <c r="Q35" s="560">
        <f t="shared" si="10"/>
        <v>36.355932203389834</v>
      </c>
      <c r="R35" s="416">
        <f>SUM(O35/P35)</f>
        <v>1.2984261501210654</v>
      </c>
    </row>
    <row r="36" spans="2:18" ht="15.75" thickBot="1" x14ac:dyDescent="0.25">
      <c r="B36" s="390" t="s">
        <v>362</v>
      </c>
      <c r="C36" s="430" t="s">
        <v>58</v>
      </c>
      <c r="D36" s="431" t="s">
        <v>239</v>
      </c>
      <c r="E36" s="432" t="s">
        <v>238</v>
      </c>
      <c r="F36" s="649"/>
      <c r="G36" s="392">
        <v>28</v>
      </c>
      <c r="H36" s="393">
        <v>1</v>
      </c>
      <c r="I36" s="393">
        <v>50</v>
      </c>
      <c r="J36" s="394">
        <f t="shared" si="6"/>
        <v>33.6</v>
      </c>
      <c r="K36" s="394">
        <f t="shared" si="7"/>
        <v>50</v>
      </c>
      <c r="L36" s="433">
        <v>2</v>
      </c>
      <c r="M36" s="393">
        <v>6</v>
      </c>
      <c r="N36" s="393">
        <v>126</v>
      </c>
      <c r="O36" s="393">
        <v>189</v>
      </c>
      <c r="P36" s="591">
        <f t="shared" si="9"/>
        <v>168</v>
      </c>
      <c r="Q36" s="561">
        <f t="shared" si="10"/>
        <v>31.5</v>
      </c>
      <c r="R36" s="434">
        <f>SUM(O36/P36)</f>
        <v>1.125</v>
      </c>
    </row>
    <row r="37" spans="2:18" ht="15" x14ac:dyDescent="0.2">
      <c r="B37" s="361" t="s">
        <v>363</v>
      </c>
      <c r="C37" s="438" t="s">
        <v>77</v>
      </c>
      <c r="D37" s="439" t="s">
        <v>78</v>
      </c>
      <c r="E37" s="440" t="s">
        <v>242</v>
      </c>
      <c r="F37" s="650" t="s">
        <v>385</v>
      </c>
      <c r="G37" s="441">
        <v>20</v>
      </c>
      <c r="H37" s="364">
        <v>10</v>
      </c>
      <c r="I37" s="364">
        <v>45</v>
      </c>
      <c r="J37" s="435">
        <f>G37/(I37/60)</f>
        <v>26.666666666666668</v>
      </c>
      <c r="K37" s="435">
        <f>I37/H37</f>
        <v>4.5</v>
      </c>
      <c r="L37" s="435">
        <f>60/K37</f>
        <v>13.333333333333334</v>
      </c>
      <c r="M37" s="364">
        <v>46</v>
      </c>
      <c r="N37" s="364">
        <v>371</v>
      </c>
      <c r="O37" s="364">
        <v>2010</v>
      </c>
      <c r="P37" s="592">
        <f t="shared" si="9"/>
        <v>920</v>
      </c>
      <c r="Q37" s="562">
        <f t="shared" si="10"/>
        <v>43.695652173913047</v>
      </c>
      <c r="R37" s="442">
        <f>SUM(O37/P37)</f>
        <v>2.1847826086956523</v>
      </c>
    </row>
    <row r="38" spans="2:18" ht="15" x14ac:dyDescent="0.2">
      <c r="B38" s="367" t="s">
        <v>363</v>
      </c>
      <c r="C38" s="443" t="s">
        <v>228</v>
      </c>
      <c r="D38" s="444" t="s">
        <v>227</v>
      </c>
      <c r="E38" s="445" t="s">
        <v>243</v>
      </c>
      <c r="F38" s="651"/>
      <c r="G38" s="446">
        <v>57</v>
      </c>
      <c r="H38" s="370">
        <v>1</v>
      </c>
      <c r="I38" s="370">
        <v>70</v>
      </c>
      <c r="J38" s="436">
        <f>G38/(I38/60)</f>
        <v>48.857142857142854</v>
      </c>
      <c r="K38" s="436">
        <f>I38/H38</f>
        <v>70</v>
      </c>
      <c r="L38" s="436">
        <v>1</v>
      </c>
      <c r="M38" s="370">
        <v>1</v>
      </c>
      <c r="N38" s="370">
        <v>50</v>
      </c>
      <c r="O38" s="370">
        <v>71</v>
      </c>
      <c r="P38" s="593">
        <f t="shared" si="9"/>
        <v>57</v>
      </c>
      <c r="Q38" s="563">
        <f t="shared" si="10"/>
        <v>71</v>
      </c>
      <c r="R38" s="447">
        <f>SUM(O38/P38)</f>
        <v>1.2456140350877194</v>
      </c>
    </row>
    <row r="39" spans="2:18" ht="15" x14ac:dyDescent="0.2">
      <c r="B39" s="367" t="s">
        <v>363</v>
      </c>
      <c r="C39" s="443" t="s">
        <v>94</v>
      </c>
      <c r="D39" s="444" t="s">
        <v>95</v>
      </c>
      <c r="E39" s="445" t="s">
        <v>326</v>
      </c>
      <c r="F39" s="651"/>
      <c r="G39" s="446">
        <v>41</v>
      </c>
      <c r="H39" s="370">
        <v>5</v>
      </c>
      <c r="I39" s="370">
        <v>80</v>
      </c>
      <c r="J39" s="436">
        <f>G39/(I39/60)</f>
        <v>30.75</v>
      </c>
      <c r="K39" s="436">
        <f>I39/H39</f>
        <v>16</v>
      </c>
      <c r="L39" s="436">
        <v>3</v>
      </c>
      <c r="M39" s="370">
        <v>26</v>
      </c>
      <c r="N39" s="370">
        <v>175</v>
      </c>
      <c r="O39" s="370">
        <v>912</v>
      </c>
      <c r="P39" s="593">
        <f t="shared" si="9"/>
        <v>1066</v>
      </c>
      <c r="Q39" s="563">
        <f t="shared" si="10"/>
        <v>35.07692307692308</v>
      </c>
      <c r="R39" s="447">
        <f t="shared" ref="R39:R44" si="12">SUM(O39/P39)</f>
        <v>0.85553470919324581</v>
      </c>
    </row>
    <row r="40" spans="2:18" ht="15" x14ac:dyDescent="0.2">
      <c r="B40" s="367" t="s">
        <v>363</v>
      </c>
      <c r="C40" s="443" t="s">
        <v>92</v>
      </c>
      <c r="D40" s="444" t="s">
        <v>93</v>
      </c>
      <c r="E40" s="445" t="s">
        <v>326</v>
      </c>
      <c r="F40" s="651"/>
      <c r="G40" s="446">
        <v>27</v>
      </c>
      <c r="H40" s="370">
        <v>5</v>
      </c>
      <c r="I40" s="370">
        <v>65</v>
      </c>
      <c r="J40" s="436">
        <f t="shared" ref="J40:J63" si="13">G40/(I40/60)</f>
        <v>24.923076923076923</v>
      </c>
      <c r="K40" s="436">
        <f t="shared" ref="K40:K63" si="14">I40/H40</f>
        <v>13</v>
      </c>
      <c r="L40" s="436">
        <v>3</v>
      </c>
      <c r="M40" s="370">
        <v>20</v>
      </c>
      <c r="N40" s="370">
        <v>244</v>
      </c>
      <c r="O40" s="370">
        <v>915</v>
      </c>
      <c r="P40" s="593">
        <f t="shared" si="9"/>
        <v>540</v>
      </c>
      <c r="Q40" s="563">
        <f t="shared" si="10"/>
        <v>45.75</v>
      </c>
      <c r="R40" s="447">
        <f t="shared" si="12"/>
        <v>1.6944444444444444</v>
      </c>
    </row>
    <row r="41" spans="2:18" ht="15" x14ac:dyDescent="0.2">
      <c r="B41" s="367" t="s">
        <v>363</v>
      </c>
      <c r="C41" s="443" t="s">
        <v>100</v>
      </c>
      <c r="D41" s="444" t="s">
        <v>101</v>
      </c>
      <c r="E41" s="445" t="s">
        <v>326</v>
      </c>
      <c r="F41" s="651"/>
      <c r="G41" s="446">
        <v>49.8</v>
      </c>
      <c r="H41" s="370">
        <v>5</v>
      </c>
      <c r="I41" s="370">
        <v>80</v>
      </c>
      <c r="J41" s="436">
        <f t="shared" si="13"/>
        <v>37.35</v>
      </c>
      <c r="K41" s="436">
        <f t="shared" si="14"/>
        <v>16</v>
      </c>
      <c r="L41" s="436">
        <v>4</v>
      </c>
      <c r="M41" s="370">
        <v>24</v>
      </c>
      <c r="N41" s="370">
        <v>286</v>
      </c>
      <c r="O41" s="370">
        <v>1050</v>
      </c>
      <c r="P41" s="593">
        <f t="shared" si="9"/>
        <v>1195.1999999999998</v>
      </c>
      <c r="Q41" s="563">
        <f t="shared" si="10"/>
        <v>43.75</v>
      </c>
      <c r="R41" s="447">
        <f t="shared" si="12"/>
        <v>0.87851405622489975</v>
      </c>
    </row>
    <row r="42" spans="2:18" ht="15" x14ac:dyDescent="0.2">
      <c r="B42" s="367" t="s">
        <v>363</v>
      </c>
      <c r="C42" s="443" t="s">
        <v>102</v>
      </c>
      <c r="D42" s="444" t="s">
        <v>101</v>
      </c>
      <c r="E42" s="445" t="s">
        <v>326</v>
      </c>
      <c r="F42" s="651"/>
      <c r="G42" s="446">
        <v>40</v>
      </c>
      <c r="H42" s="370">
        <v>2</v>
      </c>
      <c r="I42" s="370">
        <v>70</v>
      </c>
      <c r="J42" s="436">
        <f t="shared" si="13"/>
        <v>34.285714285714285</v>
      </c>
      <c r="K42" s="436">
        <f t="shared" si="14"/>
        <v>35</v>
      </c>
      <c r="L42" s="436">
        <v>1</v>
      </c>
      <c r="M42" s="370">
        <v>4</v>
      </c>
      <c r="N42" s="370">
        <v>72</v>
      </c>
      <c r="O42" s="370">
        <v>252</v>
      </c>
      <c r="P42" s="593">
        <f t="shared" si="9"/>
        <v>160</v>
      </c>
      <c r="Q42" s="563">
        <f t="shared" si="10"/>
        <v>63</v>
      </c>
      <c r="R42" s="447">
        <f t="shared" si="12"/>
        <v>1.575</v>
      </c>
    </row>
    <row r="43" spans="2:18" ht="15" x14ac:dyDescent="0.2">
      <c r="B43" s="367" t="s">
        <v>363</v>
      </c>
      <c r="C43" s="443" t="s">
        <v>98</v>
      </c>
      <c r="D43" s="444" t="s">
        <v>99</v>
      </c>
      <c r="E43" s="445" t="s">
        <v>326</v>
      </c>
      <c r="F43" s="651"/>
      <c r="G43" s="446">
        <v>41</v>
      </c>
      <c r="H43" s="370">
        <v>1</v>
      </c>
      <c r="I43" s="370">
        <v>80</v>
      </c>
      <c r="J43" s="436">
        <f t="shared" si="13"/>
        <v>30.75</v>
      </c>
      <c r="K43" s="436">
        <f t="shared" si="14"/>
        <v>80</v>
      </c>
      <c r="L43" s="436">
        <v>1</v>
      </c>
      <c r="M43" s="370">
        <v>8</v>
      </c>
      <c r="N43" s="370">
        <v>79</v>
      </c>
      <c r="O43" s="370">
        <v>321</v>
      </c>
      <c r="P43" s="593">
        <f t="shared" si="9"/>
        <v>328</v>
      </c>
      <c r="Q43" s="563">
        <f t="shared" si="10"/>
        <v>40.125</v>
      </c>
      <c r="R43" s="447">
        <f t="shared" si="12"/>
        <v>0.97865853658536583</v>
      </c>
    </row>
    <row r="44" spans="2:18" ht="15" x14ac:dyDescent="0.2">
      <c r="B44" s="367" t="s">
        <v>363</v>
      </c>
      <c r="C44" s="443" t="s">
        <v>96</v>
      </c>
      <c r="D44" s="444" t="s">
        <v>97</v>
      </c>
      <c r="E44" s="445" t="s">
        <v>242</v>
      </c>
      <c r="F44" s="651"/>
      <c r="G44" s="446">
        <v>21</v>
      </c>
      <c r="H44" s="370">
        <v>10</v>
      </c>
      <c r="I44" s="370">
        <v>40</v>
      </c>
      <c r="J44" s="436">
        <f t="shared" si="13"/>
        <v>31.5</v>
      </c>
      <c r="K44" s="436">
        <f t="shared" si="14"/>
        <v>4</v>
      </c>
      <c r="L44" s="436">
        <f>60/K44</f>
        <v>15</v>
      </c>
      <c r="M44" s="370">
        <v>74</v>
      </c>
      <c r="N44" s="370">
        <v>586</v>
      </c>
      <c r="O44" s="370">
        <v>4321</v>
      </c>
      <c r="P44" s="593">
        <f t="shared" si="9"/>
        <v>1554</v>
      </c>
      <c r="Q44" s="563">
        <f t="shared" si="10"/>
        <v>58.391891891891895</v>
      </c>
      <c r="R44" s="447">
        <f t="shared" si="12"/>
        <v>2.7805662805662807</v>
      </c>
    </row>
    <row r="45" spans="2:18" ht="15" x14ac:dyDescent="0.2">
      <c r="B45" s="367" t="s">
        <v>363</v>
      </c>
      <c r="C45" s="443" t="s">
        <v>75</v>
      </c>
      <c r="D45" s="444" t="s">
        <v>76</v>
      </c>
      <c r="E45" s="445" t="s">
        <v>242</v>
      </c>
      <c r="F45" s="651"/>
      <c r="G45" s="446">
        <v>20</v>
      </c>
      <c r="H45" s="370">
        <v>9</v>
      </c>
      <c r="I45" s="370">
        <v>45</v>
      </c>
      <c r="J45" s="436">
        <f t="shared" si="13"/>
        <v>26.666666666666668</v>
      </c>
      <c r="K45" s="436">
        <f t="shared" si="14"/>
        <v>5</v>
      </c>
      <c r="L45" s="436">
        <v>6</v>
      </c>
      <c r="M45" s="370">
        <v>46</v>
      </c>
      <c r="N45" s="370">
        <v>221</v>
      </c>
      <c r="O45" s="370">
        <v>2112</v>
      </c>
      <c r="P45" s="593">
        <f t="shared" si="9"/>
        <v>920</v>
      </c>
      <c r="Q45" s="564">
        <f t="shared" si="10"/>
        <v>45.913043478260867</v>
      </c>
      <c r="R45" s="448">
        <f t="shared" ref="R45:R63" si="15">SUM(O45/P45)</f>
        <v>2.2956521739130435</v>
      </c>
    </row>
    <row r="46" spans="2:18" ht="15" x14ac:dyDescent="0.2">
      <c r="B46" s="367" t="s">
        <v>363</v>
      </c>
      <c r="C46" s="443" t="s">
        <v>73</v>
      </c>
      <c r="D46" s="444" t="s">
        <v>74</v>
      </c>
      <c r="E46" s="445" t="s">
        <v>242</v>
      </c>
      <c r="F46" s="651"/>
      <c r="G46" s="446">
        <v>44</v>
      </c>
      <c r="H46" s="370">
        <v>12</v>
      </c>
      <c r="I46" s="370">
        <v>80</v>
      </c>
      <c r="J46" s="436">
        <f t="shared" si="13"/>
        <v>33</v>
      </c>
      <c r="K46" s="436">
        <f t="shared" si="14"/>
        <v>6.666666666666667</v>
      </c>
      <c r="L46" s="436">
        <v>4</v>
      </c>
      <c r="M46" s="370">
        <v>68</v>
      </c>
      <c r="N46" s="370">
        <v>322</v>
      </c>
      <c r="O46" s="370">
        <v>4057</v>
      </c>
      <c r="P46" s="593">
        <f t="shared" si="9"/>
        <v>2992</v>
      </c>
      <c r="Q46" s="564">
        <f t="shared" si="10"/>
        <v>59.661764705882355</v>
      </c>
      <c r="R46" s="448">
        <f t="shared" si="15"/>
        <v>1.3559491978609626</v>
      </c>
    </row>
    <row r="47" spans="2:18" ht="15" x14ac:dyDescent="0.2">
      <c r="B47" s="367" t="s">
        <v>363</v>
      </c>
      <c r="C47" s="443" t="s">
        <v>114</v>
      </c>
      <c r="D47" s="444" t="s">
        <v>229</v>
      </c>
      <c r="E47" s="445" t="s">
        <v>326</v>
      </c>
      <c r="F47" s="651"/>
      <c r="G47" s="446">
        <v>18</v>
      </c>
      <c r="H47" s="370">
        <v>11</v>
      </c>
      <c r="I47" s="370">
        <v>40</v>
      </c>
      <c r="J47" s="436">
        <f t="shared" si="13"/>
        <v>27</v>
      </c>
      <c r="K47" s="436">
        <f t="shared" si="14"/>
        <v>3.6363636363636362</v>
      </c>
      <c r="L47" s="436">
        <v>10</v>
      </c>
      <c r="M47" s="370">
        <v>82</v>
      </c>
      <c r="N47" s="370">
        <v>562</v>
      </c>
      <c r="O47" s="370">
        <v>3316</v>
      </c>
      <c r="P47" s="593">
        <f t="shared" si="9"/>
        <v>1476</v>
      </c>
      <c r="Q47" s="564">
        <f t="shared" si="10"/>
        <v>40.439024390243901</v>
      </c>
      <c r="R47" s="448">
        <f t="shared" si="15"/>
        <v>2.2466124661246614</v>
      </c>
    </row>
    <row r="48" spans="2:18" ht="15" x14ac:dyDescent="0.2">
      <c r="B48" s="367" t="s">
        <v>363</v>
      </c>
      <c r="C48" s="443" t="s">
        <v>231</v>
      </c>
      <c r="D48" s="444" t="s">
        <v>230</v>
      </c>
      <c r="E48" s="445" t="s">
        <v>326</v>
      </c>
      <c r="F48" s="651"/>
      <c r="G48" s="446">
        <v>15</v>
      </c>
      <c r="H48" s="370">
        <v>1</v>
      </c>
      <c r="I48" s="370">
        <v>40</v>
      </c>
      <c r="J48" s="436">
        <f t="shared" si="13"/>
        <v>22.5</v>
      </c>
      <c r="K48" s="436">
        <f t="shared" si="14"/>
        <v>40</v>
      </c>
      <c r="L48" s="436">
        <v>1</v>
      </c>
      <c r="M48" s="370">
        <v>10</v>
      </c>
      <c r="N48" s="370">
        <v>49</v>
      </c>
      <c r="O48" s="370">
        <v>275</v>
      </c>
      <c r="P48" s="593">
        <f t="shared" si="9"/>
        <v>150</v>
      </c>
      <c r="Q48" s="564">
        <f t="shared" si="10"/>
        <v>27.5</v>
      </c>
      <c r="R48" s="448">
        <f t="shared" si="15"/>
        <v>1.8333333333333333</v>
      </c>
    </row>
    <row r="49" spans="2:18" ht="15" x14ac:dyDescent="0.2">
      <c r="B49" s="367" t="s">
        <v>363</v>
      </c>
      <c r="C49" s="443" t="s">
        <v>91</v>
      </c>
      <c r="D49" s="444" t="s">
        <v>232</v>
      </c>
      <c r="E49" s="445" t="s">
        <v>326</v>
      </c>
      <c r="F49" s="651"/>
      <c r="G49" s="446">
        <v>15.4</v>
      </c>
      <c r="H49" s="370">
        <v>4</v>
      </c>
      <c r="I49" s="370">
        <v>35</v>
      </c>
      <c r="J49" s="436">
        <f>G49/(I49/60)</f>
        <v>26.4</v>
      </c>
      <c r="K49" s="436">
        <f t="shared" si="14"/>
        <v>8.75</v>
      </c>
      <c r="L49" s="436">
        <v>3</v>
      </c>
      <c r="M49" s="370">
        <v>35</v>
      </c>
      <c r="N49" s="370">
        <v>109</v>
      </c>
      <c r="O49" s="370">
        <v>921</v>
      </c>
      <c r="P49" s="593">
        <f t="shared" si="9"/>
        <v>539</v>
      </c>
      <c r="Q49" s="564">
        <f t="shared" si="10"/>
        <v>26.314285714285713</v>
      </c>
      <c r="R49" s="448">
        <f t="shared" si="15"/>
        <v>1.7087198515769944</v>
      </c>
    </row>
    <row r="50" spans="2:18" ht="15" x14ac:dyDescent="0.2">
      <c r="B50" s="367" t="s">
        <v>363</v>
      </c>
      <c r="C50" s="443" t="s">
        <v>90</v>
      </c>
      <c r="D50" s="444" t="s">
        <v>233</v>
      </c>
      <c r="E50" s="445" t="s">
        <v>326</v>
      </c>
      <c r="F50" s="651"/>
      <c r="G50" s="446">
        <v>15</v>
      </c>
      <c r="H50" s="370">
        <v>5</v>
      </c>
      <c r="I50" s="370">
        <v>35</v>
      </c>
      <c r="J50" s="436">
        <f>G50/(I50/60)</f>
        <v>25.714285714285712</v>
      </c>
      <c r="K50" s="436">
        <f t="shared" si="14"/>
        <v>7</v>
      </c>
      <c r="L50" s="436">
        <v>4</v>
      </c>
      <c r="M50" s="370">
        <v>58</v>
      </c>
      <c r="N50" s="370">
        <v>165</v>
      </c>
      <c r="O50" s="370">
        <v>2016</v>
      </c>
      <c r="P50" s="593">
        <f t="shared" si="9"/>
        <v>870</v>
      </c>
      <c r="Q50" s="564">
        <f t="shared" si="10"/>
        <v>34.758620689655174</v>
      </c>
      <c r="R50" s="448">
        <f t="shared" si="15"/>
        <v>2.317241379310345</v>
      </c>
    </row>
    <row r="51" spans="2:18" ht="15" x14ac:dyDescent="0.2">
      <c r="B51" s="367" t="s">
        <v>363</v>
      </c>
      <c r="C51" s="443" t="s">
        <v>88</v>
      </c>
      <c r="D51" s="444" t="s">
        <v>89</v>
      </c>
      <c r="E51" s="445" t="s">
        <v>326</v>
      </c>
      <c r="F51" s="651"/>
      <c r="G51" s="446">
        <v>16.899999999999999</v>
      </c>
      <c r="H51" s="370">
        <v>13</v>
      </c>
      <c r="I51" s="370">
        <v>40</v>
      </c>
      <c r="J51" s="436">
        <f t="shared" si="13"/>
        <v>25.349999999999998</v>
      </c>
      <c r="K51" s="436">
        <f t="shared" si="14"/>
        <v>3.0769230769230771</v>
      </c>
      <c r="L51" s="436">
        <v>19</v>
      </c>
      <c r="M51" s="370">
        <v>90</v>
      </c>
      <c r="N51" s="370">
        <v>588</v>
      </c>
      <c r="O51" s="370">
        <v>3294</v>
      </c>
      <c r="P51" s="593">
        <f t="shared" si="9"/>
        <v>1520.9999999999998</v>
      </c>
      <c r="Q51" s="564">
        <f t="shared" si="10"/>
        <v>36.6</v>
      </c>
      <c r="R51" s="448">
        <f t="shared" si="15"/>
        <v>2.1656804733727815</v>
      </c>
    </row>
    <row r="52" spans="2:18" ht="15" x14ac:dyDescent="0.2">
      <c r="B52" s="367" t="s">
        <v>363</v>
      </c>
      <c r="C52" s="443" t="s">
        <v>79</v>
      </c>
      <c r="D52" s="444" t="s">
        <v>80</v>
      </c>
      <c r="E52" s="445" t="s">
        <v>241</v>
      </c>
      <c r="F52" s="651"/>
      <c r="G52" s="446">
        <v>54</v>
      </c>
      <c r="H52" s="370">
        <v>4</v>
      </c>
      <c r="I52" s="370">
        <v>70</v>
      </c>
      <c r="J52" s="436">
        <f t="shared" si="13"/>
        <v>46.285714285714285</v>
      </c>
      <c r="K52" s="436">
        <f t="shared" si="14"/>
        <v>17.5</v>
      </c>
      <c r="L52" s="436">
        <v>4</v>
      </c>
      <c r="M52" s="370">
        <v>12</v>
      </c>
      <c r="N52" s="370">
        <v>180</v>
      </c>
      <c r="O52" s="370">
        <v>698</v>
      </c>
      <c r="P52" s="593">
        <f t="shared" si="9"/>
        <v>648</v>
      </c>
      <c r="Q52" s="564">
        <f t="shared" si="10"/>
        <v>58.166666666666664</v>
      </c>
      <c r="R52" s="448">
        <f t="shared" si="15"/>
        <v>1.0771604938271604</v>
      </c>
    </row>
    <row r="53" spans="2:18" ht="15" x14ac:dyDescent="0.2">
      <c r="B53" s="367" t="s">
        <v>363</v>
      </c>
      <c r="C53" s="443" t="s">
        <v>110</v>
      </c>
      <c r="D53" s="444" t="s">
        <v>234</v>
      </c>
      <c r="E53" s="445" t="s">
        <v>326</v>
      </c>
      <c r="F53" s="651"/>
      <c r="G53" s="446">
        <v>20</v>
      </c>
      <c r="H53" s="370">
        <v>2</v>
      </c>
      <c r="I53" s="370">
        <v>40</v>
      </c>
      <c r="J53" s="436">
        <f t="shared" si="13"/>
        <v>30</v>
      </c>
      <c r="K53" s="436">
        <f t="shared" si="14"/>
        <v>20</v>
      </c>
      <c r="L53" s="436">
        <v>2</v>
      </c>
      <c r="M53" s="370">
        <v>18</v>
      </c>
      <c r="N53" s="370">
        <v>88</v>
      </c>
      <c r="O53" s="370">
        <v>424</v>
      </c>
      <c r="P53" s="593">
        <f t="shared" si="9"/>
        <v>360</v>
      </c>
      <c r="Q53" s="564">
        <f t="shared" si="10"/>
        <v>23.555555555555557</v>
      </c>
      <c r="R53" s="448">
        <f t="shared" si="15"/>
        <v>1.1777777777777778</v>
      </c>
    </row>
    <row r="54" spans="2:18" ht="15" x14ac:dyDescent="0.2">
      <c r="B54" s="367" t="s">
        <v>363</v>
      </c>
      <c r="C54" s="443" t="s">
        <v>85</v>
      </c>
      <c r="D54" s="444" t="s">
        <v>86</v>
      </c>
      <c r="E54" s="445" t="s">
        <v>326</v>
      </c>
      <c r="F54" s="651"/>
      <c r="G54" s="446">
        <v>16.2</v>
      </c>
      <c r="H54" s="370">
        <v>5</v>
      </c>
      <c r="I54" s="370">
        <v>45</v>
      </c>
      <c r="J54" s="436">
        <f t="shared" si="13"/>
        <v>21.599999999999998</v>
      </c>
      <c r="K54" s="436">
        <f t="shared" si="14"/>
        <v>9</v>
      </c>
      <c r="L54" s="436">
        <v>5</v>
      </c>
      <c r="M54" s="370">
        <v>46</v>
      </c>
      <c r="N54" s="370">
        <v>320</v>
      </c>
      <c r="O54" s="370">
        <v>1614</v>
      </c>
      <c r="P54" s="593">
        <f t="shared" si="9"/>
        <v>745.19999999999993</v>
      </c>
      <c r="Q54" s="564">
        <f t="shared" si="10"/>
        <v>35.086956521739133</v>
      </c>
      <c r="R54" s="448">
        <f t="shared" si="15"/>
        <v>2.1658615136876009</v>
      </c>
    </row>
    <row r="55" spans="2:18" ht="15" x14ac:dyDescent="0.2">
      <c r="B55" s="367" t="s">
        <v>363</v>
      </c>
      <c r="C55" s="443" t="s">
        <v>111</v>
      </c>
      <c r="D55" s="444" t="s">
        <v>112</v>
      </c>
      <c r="E55" s="445" t="s">
        <v>326</v>
      </c>
      <c r="F55" s="651"/>
      <c r="G55" s="446">
        <v>11</v>
      </c>
      <c r="H55" s="370">
        <v>4</v>
      </c>
      <c r="I55" s="370">
        <v>30</v>
      </c>
      <c r="J55" s="436">
        <f t="shared" si="13"/>
        <v>22</v>
      </c>
      <c r="K55" s="436">
        <f t="shared" si="14"/>
        <v>7.5</v>
      </c>
      <c r="L55" s="436">
        <v>3</v>
      </c>
      <c r="M55" s="370">
        <v>23</v>
      </c>
      <c r="N55" s="370">
        <v>217</v>
      </c>
      <c r="O55" s="370">
        <v>838</v>
      </c>
      <c r="P55" s="593">
        <f t="shared" si="9"/>
        <v>253</v>
      </c>
      <c r="Q55" s="564">
        <f t="shared" si="10"/>
        <v>36.434782608695649</v>
      </c>
      <c r="R55" s="448">
        <f t="shared" si="15"/>
        <v>3.3122529644268774</v>
      </c>
    </row>
    <row r="56" spans="2:18" ht="15" x14ac:dyDescent="0.2">
      <c r="B56" s="367" t="s">
        <v>363</v>
      </c>
      <c r="C56" s="443" t="s">
        <v>87</v>
      </c>
      <c r="D56" s="444" t="s">
        <v>235</v>
      </c>
      <c r="E56" s="445" t="s">
        <v>326</v>
      </c>
      <c r="F56" s="651"/>
      <c r="G56" s="449">
        <v>9</v>
      </c>
      <c r="H56" s="370">
        <v>1</v>
      </c>
      <c r="I56" s="370">
        <v>20</v>
      </c>
      <c r="J56" s="436">
        <f t="shared" si="13"/>
        <v>27</v>
      </c>
      <c r="K56" s="436">
        <f t="shared" si="14"/>
        <v>20</v>
      </c>
      <c r="L56" s="436">
        <v>1</v>
      </c>
      <c r="M56" s="370">
        <v>1</v>
      </c>
      <c r="N56" s="370">
        <v>29</v>
      </c>
      <c r="O56" s="370">
        <v>29</v>
      </c>
      <c r="P56" s="593">
        <f t="shared" si="9"/>
        <v>9</v>
      </c>
      <c r="Q56" s="564">
        <f t="shared" si="10"/>
        <v>29</v>
      </c>
      <c r="R56" s="448">
        <f t="shared" si="15"/>
        <v>3.2222222222222223</v>
      </c>
    </row>
    <row r="57" spans="2:18" ht="15" x14ac:dyDescent="0.2">
      <c r="B57" s="367" t="s">
        <v>363</v>
      </c>
      <c r="C57" s="443" t="s">
        <v>109</v>
      </c>
      <c r="D57" s="444" t="s">
        <v>236</v>
      </c>
      <c r="E57" s="445" t="s">
        <v>326</v>
      </c>
      <c r="F57" s="651"/>
      <c r="G57" s="446">
        <v>14</v>
      </c>
      <c r="H57" s="370">
        <v>10</v>
      </c>
      <c r="I57" s="370">
        <v>40</v>
      </c>
      <c r="J57" s="436">
        <f t="shared" si="13"/>
        <v>21</v>
      </c>
      <c r="K57" s="436">
        <f t="shared" si="14"/>
        <v>4</v>
      </c>
      <c r="L57" s="436">
        <v>7</v>
      </c>
      <c r="M57" s="370">
        <v>93</v>
      </c>
      <c r="N57" s="370">
        <v>539</v>
      </c>
      <c r="O57" s="370">
        <v>3401</v>
      </c>
      <c r="P57" s="593">
        <f t="shared" si="9"/>
        <v>1302</v>
      </c>
      <c r="Q57" s="564">
        <f t="shared" si="10"/>
        <v>36.56989247311828</v>
      </c>
      <c r="R57" s="448">
        <f t="shared" si="15"/>
        <v>2.6121351766513059</v>
      </c>
    </row>
    <row r="58" spans="2:18" ht="15" x14ac:dyDescent="0.2">
      <c r="B58" s="367" t="s">
        <v>363</v>
      </c>
      <c r="C58" s="443" t="s">
        <v>103</v>
      </c>
      <c r="D58" s="444" t="s">
        <v>104</v>
      </c>
      <c r="E58" s="445" t="s">
        <v>326</v>
      </c>
      <c r="F58" s="651"/>
      <c r="G58" s="446">
        <v>11</v>
      </c>
      <c r="H58" s="370">
        <v>6</v>
      </c>
      <c r="I58" s="370">
        <v>35</v>
      </c>
      <c r="J58" s="436">
        <f t="shared" si="13"/>
        <v>18.857142857142858</v>
      </c>
      <c r="K58" s="436">
        <f t="shared" si="14"/>
        <v>5.833333333333333</v>
      </c>
      <c r="L58" s="436">
        <v>4</v>
      </c>
      <c r="M58" s="370">
        <v>58</v>
      </c>
      <c r="N58" s="370">
        <v>263</v>
      </c>
      <c r="O58" s="370">
        <v>2016</v>
      </c>
      <c r="P58" s="593">
        <f t="shared" si="9"/>
        <v>638</v>
      </c>
      <c r="Q58" s="564">
        <f t="shared" si="10"/>
        <v>34.758620689655174</v>
      </c>
      <c r="R58" s="448">
        <f t="shared" si="15"/>
        <v>3.1598746081504703</v>
      </c>
    </row>
    <row r="59" spans="2:18" ht="15" x14ac:dyDescent="0.2">
      <c r="B59" s="367" t="s">
        <v>363</v>
      </c>
      <c r="C59" s="443" t="s">
        <v>105</v>
      </c>
      <c r="D59" s="444" t="s">
        <v>106</v>
      </c>
      <c r="E59" s="445" t="s">
        <v>326</v>
      </c>
      <c r="F59" s="651"/>
      <c r="G59" s="446">
        <v>13.3</v>
      </c>
      <c r="H59" s="370">
        <v>4</v>
      </c>
      <c r="I59" s="370">
        <v>40</v>
      </c>
      <c r="J59" s="436">
        <f t="shared" si="13"/>
        <v>19.950000000000003</v>
      </c>
      <c r="K59" s="436">
        <f t="shared" si="14"/>
        <v>10</v>
      </c>
      <c r="L59" s="436">
        <v>3</v>
      </c>
      <c r="M59" s="370">
        <v>44</v>
      </c>
      <c r="N59" s="370">
        <v>174</v>
      </c>
      <c r="O59" s="370">
        <v>1715</v>
      </c>
      <c r="P59" s="593">
        <f t="shared" si="9"/>
        <v>585.20000000000005</v>
      </c>
      <c r="Q59" s="564">
        <f t="shared" si="10"/>
        <v>38.977272727272727</v>
      </c>
      <c r="R59" s="448">
        <f t="shared" si="15"/>
        <v>2.9306220095693778</v>
      </c>
    </row>
    <row r="60" spans="2:18" ht="15" x14ac:dyDescent="0.2">
      <c r="B60" s="367" t="s">
        <v>363</v>
      </c>
      <c r="C60" s="443" t="s">
        <v>113</v>
      </c>
      <c r="D60" s="444" t="s">
        <v>237</v>
      </c>
      <c r="E60" s="445" t="s">
        <v>326</v>
      </c>
      <c r="F60" s="651"/>
      <c r="G60" s="446">
        <v>12.8</v>
      </c>
      <c r="H60" s="370">
        <v>1</v>
      </c>
      <c r="I60" s="370">
        <v>40</v>
      </c>
      <c r="J60" s="436">
        <f t="shared" si="13"/>
        <v>19.200000000000003</v>
      </c>
      <c r="K60" s="436">
        <f t="shared" si="14"/>
        <v>40</v>
      </c>
      <c r="L60" s="436">
        <v>1</v>
      </c>
      <c r="M60" s="370">
        <v>18</v>
      </c>
      <c r="N60" s="370">
        <v>56</v>
      </c>
      <c r="O60" s="370">
        <v>413</v>
      </c>
      <c r="P60" s="593">
        <f t="shared" si="9"/>
        <v>230.4</v>
      </c>
      <c r="Q60" s="564">
        <f t="shared" si="10"/>
        <v>22.944444444444443</v>
      </c>
      <c r="R60" s="448">
        <f t="shared" si="15"/>
        <v>1.7925347222222221</v>
      </c>
    </row>
    <row r="61" spans="2:18" ht="15" x14ac:dyDescent="0.2">
      <c r="B61" s="367" t="s">
        <v>363</v>
      </c>
      <c r="C61" s="443" t="s">
        <v>83</v>
      </c>
      <c r="D61" s="444" t="s">
        <v>84</v>
      </c>
      <c r="E61" s="445" t="s">
        <v>326</v>
      </c>
      <c r="F61" s="651"/>
      <c r="G61" s="449">
        <v>11</v>
      </c>
      <c r="H61" s="370">
        <v>4</v>
      </c>
      <c r="I61" s="370">
        <v>35</v>
      </c>
      <c r="J61" s="436">
        <f t="shared" si="13"/>
        <v>18.857142857142858</v>
      </c>
      <c r="K61" s="436">
        <f t="shared" si="14"/>
        <v>8.75</v>
      </c>
      <c r="L61" s="436">
        <v>4</v>
      </c>
      <c r="M61" s="370">
        <v>49</v>
      </c>
      <c r="N61" s="370">
        <v>172</v>
      </c>
      <c r="O61" s="370">
        <v>1201</v>
      </c>
      <c r="P61" s="593">
        <f t="shared" si="9"/>
        <v>539</v>
      </c>
      <c r="Q61" s="564">
        <f t="shared" si="10"/>
        <v>24.510204081632654</v>
      </c>
      <c r="R61" s="448">
        <f t="shared" si="15"/>
        <v>2.2282003710575138</v>
      </c>
    </row>
    <row r="62" spans="2:18" ht="15" x14ac:dyDescent="0.2">
      <c r="B62" s="367" t="s">
        <v>363</v>
      </c>
      <c r="C62" s="443" t="s">
        <v>107</v>
      </c>
      <c r="D62" s="444" t="s">
        <v>108</v>
      </c>
      <c r="E62" s="445" t="s">
        <v>326</v>
      </c>
      <c r="F62" s="651"/>
      <c r="G62" s="446">
        <v>11.9</v>
      </c>
      <c r="H62" s="370">
        <v>4</v>
      </c>
      <c r="I62" s="370">
        <v>30</v>
      </c>
      <c r="J62" s="436">
        <f t="shared" si="13"/>
        <v>23.8</v>
      </c>
      <c r="K62" s="436">
        <f t="shared" si="14"/>
        <v>7.5</v>
      </c>
      <c r="L62" s="436">
        <v>4</v>
      </c>
      <c r="M62" s="370">
        <v>46</v>
      </c>
      <c r="N62" s="370">
        <v>230</v>
      </c>
      <c r="O62" s="370">
        <v>1856</v>
      </c>
      <c r="P62" s="593">
        <f t="shared" si="9"/>
        <v>547.4</v>
      </c>
      <c r="Q62" s="564">
        <f t="shared" si="10"/>
        <v>40.347826086956523</v>
      </c>
      <c r="R62" s="448">
        <f t="shared" si="15"/>
        <v>3.3905736207526491</v>
      </c>
    </row>
    <row r="63" spans="2:18" ht="15.75" thickBot="1" x14ac:dyDescent="0.25">
      <c r="B63" s="374" t="s">
        <v>363</v>
      </c>
      <c r="C63" s="450" t="s">
        <v>81</v>
      </c>
      <c r="D63" s="451" t="s">
        <v>327</v>
      </c>
      <c r="E63" s="452" t="s">
        <v>326</v>
      </c>
      <c r="F63" s="652"/>
      <c r="G63" s="453">
        <v>12</v>
      </c>
      <c r="H63" s="376">
        <v>12</v>
      </c>
      <c r="I63" s="376">
        <v>40</v>
      </c>
      <c r="J63" s="437">
        <f t="shared" si="13"/>
        <v>18</v>
      </c>
      <c r="K63" s="437">
        <f t="shared" si="14"/>
        <v>3.3333333333333335</v>
      </c>
      <c r="L63" s="437">
        <f>60/K63</f>
        <v>18</v>
      </c>
      <c r="M63" s="376">
        <v>121</v>
      </c>
      <c r="N63" s="376">
        <v>685</v>
      </c>
      <c r="O63" s="376">
        <v>4134</v>
      </c>
      <c r="P63" s="594">
        <f t="shared" si="9"/>
        <v>1452</v>
      </c>
      <c r="Q63" s="565">
        <f t="shared" si="10"/>
        <v>34.165289256198349</v>
      </c>
      <c r="R63" s="454">
        <f t="shared" si="15"/>
        <v>2.8471074380165291</v>
      </c>
    </row>
    <row r="64" spans="2:18" x14ac:dyDescent="0.2">
      <c r="B64" s="378" t="s">
        <v>364</v>
      </c>
      <c r="C64" s="427" t="s">
        <v>116</v>
      </c>
      <c r="D64" s="427" t="s">
        <v>117</v>
      </c>
      <c r="E64" s="379" t="s">
        <v>118</v>
      </c>
      <c r="F64" s="627" t="s">
        <v>380</v>
      </c>
      <c r="G64" s="455">
        <v>23</v>
      </c>
      <c r="H64" s="381">
        <v>2</v>
      </c>
      <c r="I64" s="381">
        <v>30</v>
      </c>
      <c r="J64" s="382">
        <f>G64/(I64/60)</f>
        <v>46</v>
      </c>
      <c r="K64" s="382">
        <f>I64/H64</f>
        <v>15</v>
      </c>
      <c r="L64" s="382">
        <v>1</v>
      </c>
      <c r="M64" s="381">
        <v>12</v>
      </c>
      <c r="N64" s="381">
        <v>30</v>
      </c>
      <c r="O64" s="381">
        <v>321</v>
      </c>
      <c r="P64" s="383">
        <f>G64*M64</f>
        <v>276</v>
      </c>
      <c r="Q64" s="558">
        <f>SUM(O64/M64)</f>
        <v>26.75</v>
      </c>
      <c r="R64" s="429">
        <f>SUM(O64/P64)</f>
        <v>1.1630434782608696</v>
      </c>
    </row>
    <row r="65" spans="2:18" ht="13.5" thickBot="1" x14ac:dyDescent="0.25">
      <c r="B65" s="390" t="s">
        <v>364</v>
      </c>
      <c r="C65" s="432" t="s">
        <v>119</v>
      </c>
      <c r="D65" s="432" t="s">
        <v>120</v>
      </c>
      <c r="E65" s="391" t="s">
        <v>118</v>
      </c>
      <c r="F65" s="628" t="s">
        <v>380</v>
      </c>
      <c r="G65" s="456">
        <v>47</v>
      </c>
      <c r="H65" s="393">
        <v>3</v>
      </c>
      <c r="I65" s="393">
        <v>70</v>
      </c>
      <c r="J65" s="394">
        <f>G65/(I65/60)</f>
        <v>40.285714285714285</v>
      </c>
      <c r="K65" s="394">
        <f>I65/H65</f>
        <v>23.333333333333332</v>
      </c>
      <c r="L65" s="394">
        <v>3</v>
      </c>
      <c r="M65" s="393">
        <v>44</v>
      </c>
      <c r="N65" s="393">
        <v>110</v>
      </c>
      <c r="O65" s="393">
        <v>1486</v>
      </c>
      <c r="P65" s="395">
        <f>G65*M65</f>
        <v>2068</v>
      </c>
      <c r="Q65" s="566">
        <f>SUM(O65/M65)</f>
        <v>33.772727272727273</v>
      </c>
      <c r="R65" s="457">
        <f>SUM(O65/P65)</f>
        <v>0.71856866537717601</v>
      </c>
    </row>
    <row r="66" spans="2:18" x14ac:dyDescent="0.2">
      <c r="B66" s="361" t="s">
        <v>365</v>
      </c>
      <c r="C66" s="362" t="s">
        <v>121</v>
      </c>
      <c r="D66" s="362" t="s">
        <v>122</v>
      </c>
      <c r="E66" s="362" t="s">
        <v>123</v>
      </c>
      <c r="F66" s="621" t="s">
        <v>381</v>
      </c>
      <c r="G66" s="458">
        <v>41</v>
      </c>
      <c r="H66" s="364">
        <v>1</v>
      </c>
      <c r="I66" s="364">
        <v>70</v>
      </c>
      <c r="J66" s="365">
        <f>G66/(I66/60)</f>
        <v>35.142857142857139</v>
      </c>
      <c r="K66" s="365">
        <f>I66/H66</f>
        <v>70</v>
      </c>
      <c r="L66" s="435">
        <v>1</v>
      </c>
      <c r="M66" s="364">
        <v>2</v>
      </c>
      <c r="N66" s="364">
        <v>61</v>
      </c>
      <c r="O66" s="364">
        <v>93</v>
      </c>
      <c r="P66" s="592">
        <f>G66*M66</f>
        <v>82</v>
      </c>
      <c r="Q66" s="567">
        <f t="shared" ref="Q66:Q71" si="16">SUM(O66/M66)</f>
        <v>46.5</v>
      </c>
      <c r="R66" s="459">
        <f t="shared" ref="R66:R71" si="17">SUM(O66/P66)</f>
        <v>1.1341463414634145</v>
      </c>
    </row>
    <row r="67" spans="2:18" x14ac:dyDescent="0.2">
      <c r="B67" s="367" t="s">
        <v>365</v>
      </c>
      <c r="C67" s="368" t="s">
        <v>125</v>
      </c>
      <c r="D67" s="368" t="s">
        <v>126</v>
      </c>
      <c r="E67" s="368" t="s">
        <v>127</v>
      </c>
      <c r="F67" s="619" t="s">
        <v>381</v>
      </c>
      <c r="G67" s="373">
        <v>69</v>
      </c>
      <c r="H67" s="370">
        <v>1</v>
      </c>
      <c r="I67" s="370">
        <v>80</v>
      </c>
      <c r="J67" s="371">
        <f t="shared" ref="J67:J71" si="18">G67/(I67/60)</f>
        <v>51.75</v>
      </c>
      <c r="K67" s="371">
        <f t="shared" ref="K67:K71" si="19">I67/H67</f>
        <v>80</v>
      </c>
      <c r="L67" s="436">
        <v>1</v>
      </c>
      <c r="M67" s="370">
        <v>4</v>
      </c>
      <c r="N67" s="370">
        <v>51</v>
      </c>
      <c r="O67" s="370">
        <v>171</v>
      </c>
      <c r="P67" s="593">
        <f t="shared" ref="P67:P71" si="20">G67*M67</f>
        <v>276</v>
      </c>
      <c r="Q67" s="568">
        <f t="shared" si="16"/>
        <v>42.75</v>
      </c>
      <c r="R67" s="460">
        <f t="shared" si="17"/>
        <v>0.61956521739130432</v>
      </c>
    </row>
    <row r="68" spans="2:18" x14ac:dyDescent="0.2">
      <c r="B68" s="367" t="s">
        <v>365</v>
      </c>
      <c r="C68" s="368" t="s">
        <v>128</v>
      </c>
      <c r="D68" s="368" t="s">
        <v>124</v>
      </c>
      <c r="E68" s="368" t="s">
        <v>123</v>
      </c>
      <c r="F68" s="619" t="s">
        <v>381</v>
      </c>
      <c r="G68" s="373">
        <v>55</v>
      </c>
      <c r="H68" s="370">
        <v>1</v>
      </c>
      <c r="I68" s="370">
        <v>80</v>
      </c>
      <c r="J68" s="371">
        <f t="shared" si="18"/>
        <v>41.25</v>
      </c>
      <c r="K68" s="371">
        <f t="shared" si="19"/>
        <v>80</v>
      </c>
      <c r="L68" s="436">
        <v>1</v>
      </c>
      <c r="M68" s="370">
        <v>2</v>
      </c>
      <c r="N68" s="370">
        <v>128</v>
      </c>
      <c r="O68" s="370">
        <v>180</v>
      </c>
      <c r="P68" s="593">
        <f t="shared" si="20"/>
        <v>110</v>
      </c>
      <c r="Q68" s="568">
        <f t="shared" si="16"/>
        <v>90</v>
      </c>
      <c r="R68" s="460">
        <f t="shared" si="17"/>
        <v>1.6363636363636365</v>
      </c>
    </row>
    <row r="69" spans="2:18" x14ac:dyDescent="0.2">
      <c r="B69" s="367" t="s">
        <v>365</v>
      </c>
      <c r="C69" s="368" t="s">
        <v>129</v>
      </c>
      <c r="D69" s="368" t="s">
        <v>130</v>
      </c>
      <c r="E69" s="368" t="s">
        <v>123</v>
      </c>
      <c r="F69" s="615" t="s">
        <v>380</v>
      </c>
      <c r="G69" s="369">
        <v>21</v>
      </c>
      <c r="H69" s="370">
        <v>1</v>
      </c>
      <c r="I69" s="370">
        <v>30</v>
      </c>
      <c r="J69" s="371">
        <f t="shared" si="18"/>
        <v>42</v>
      </c>
      <c r="K69" s="371">
        <f t="shared" si="19"/>
        <v>30</v>
      </c>
      <c r="L69" s="436">
        <v>1</v>
      </c>
      <c r="M69" s="370">
        <v>6</v>
      </c>
      <c r="N69" s="370">
        <v>50</v>
      </c>
      <c r="O69" s="370">
        <v>184</v>
      </c>
      <c r="P69" s="593">
        <f t="shared" si="20"/>
        <v>126</v>
      </c>
      <c r="Q69" s="568">
        <f t="shared" si="16"/>
        <v>30.666666666666668</v>
      </c>
      <c r="R69" s="460">
        <f t="shared" si="17"/>
        <v>1.4603174603174602</v>
      </c>
    </row>
    <row r="70" spans="2:18" x14ac:dyDescent="0.2">
      <c r="B70" s="367" t="s">
        <v>365</v>
      </c>
      <c r="C70" s="368" t="s">
        <v>131</v>
      </c>
      <c r="D70" s="368" t="s">
        <v>132</v>
      </c>
      <c r="E70" s="368" t="s">
        <v>127</v>
      </c>
      <c r="F70" s="615" t="s">
        <v>380</v>
      </c>
      <c r="G70" s="461">
        <v>26</v>
      </c>
      <c r="H70" s="370">
        <v>1</v>
      </c>
      <c r="I70" s="370">
        <v>35</v>
      </c>
      <c r="J70" s="371">
        <f t="shared" si="18"/>
        <v>44.571428571428569</v>
      </c>
      <c r="K70" s="371">
        <f t="shared" si="19"/>
        <v>35</v>
      </c>
      <c r="L70" s="436">
        <v>1</v>
      </c>
      <c r="M70" s="370">
        <v>3</v>
      </c>
      <c r="N70" s="370">
        <v>25</v>
      </c>
      <c r="O70" s="370">
        <v>47</v>
      </c>
      <c r="P70" s="593">
        <f t="shared" si="20"/>
        <v>78</v>
      </c>
      <c r="Q70" s="569">
        <f t="shared" si="16"/>
        <v>15.666666666666666</v>
      </c>
      <c r="R70" s="462">
        <f t="shared" si="17"/>
        <v>0.60256410256410253</v>
      </c>
    </row>
    <row r="71" spans="2:18" ht="13.5" thickBot="1" x14ac:dyDescent="0.25">
      <c r="B71" s="374" t="s">
        <v>365</v>
      </c>
      <c r="C71" s="375" t="s">
        <v>133</v>
      </c>
      <c r="D71" s="375" t="s">
        <v>134</v>
      </c>
      <c r="E71" s="375" t="s">
        <v>127</v>
      </c>
      <c r="F71" s="622" t="s">
        <v>381</v>
      </c>
      <c r="G71" s="463">
        <v>50</v>
      </c>
      <c r="H71" s="376">
        <v>1</v>
      </c>
      <c r="I71" s="376">
        <v>80</v>
      </c>
      <c r="J71" s="377">
        <f t="shared" si="18"/>
        <v>37.5</v>
      </c>
      <c r="K71" s="377">
        <f t="shared" si="19"/>
        <v>80</v>
      </c>
      <c r="L71" s="437">
        <v>1</v>
      </c>
      <c r="M71" s="376">
        <v>2</v>
      </c>
      <c r="N71" s="376">
        <v>63</v>
      </c>
      <c r="O71" s="376">
        <v>110</v>
      </c>
      <c r="P71" s="594">
        <f t="shared" si="20"/>
        <v>100</v>
      </c>
      <c r="Q71" s="570">
        <f t="shared" si="16"/>
        <v>55</v>
      </c>
      <c r="R71" s="464">
        <f t="shared" si="17"/>
        <v>1.1000000000000001</v>
      </c>
    </row>
    <row r="72" spans="2:18" x14ac:dyDescent="0.2">
      <c r="B72" s="378" t="s">
        <v>366</v>
      </c>
      <c r="C72" s="379" t="s">
        <v>136</v>
      </c>
      <c r="D72" s="379" t="s">
        <v>137</v>
      </c>
      <c r="E72" s="379" t="s">
        <v>39</v>
      </c>
      <c r="F72" s="648" t="s">
        <v>384</v>
      </c>
      <c r="G72" s="380">
        <v>43</v>
      </c>
      <c r="H72" s="381">
        <v>4</v>
      </c>
      <c r="I72" s="381">
        <v>70</v>
      </c>
      <c r="J72" s="382">
        <f t="shared" ref="J72:J78" si="21">G72/(I72/60)</f>
        <v>36.857142857142854</v>
      </c>
      <c r="K72" s="382">
        <f t="shared" ref="K72:K78" si="22">I72/H72</f>
        <v>17.5</v>
      </c>
      <c r="L72" s="428">
        <v>3</v>
      </c>
      <c r="M72" s="381">
        <v>38</v>
      </c>
      <c r="N72" s="381">
        <v>162</v>
      </c>
      <c r="O72" s="381">
        <v>1422</v>
      </c>
      <c r="P72" s="589">
        <f t="shared" ref="P72:P78" si="23">G72*M72</f>
        <v>1634</v>
      </c>
      <c r="Q72" s="571">
        <f t="shared" ref="Q72:Q78" si="24">SUM(O72/M72)</f>
        <v>37.421052631578945</v>
      </c>
      <c r="R72" s="465">
        <f t="shared" ref="R72:R78" si="25">SUM(O72/P72)</f>
        <v>0.87025703794369647</v>
      </c>
    </row>
    <row r="73" spans="2:18" ht="13.5" thickBot="1" x14ac:dyDescent="0.25">
      <c r="B73" s="390" t="s">
        <v>366</v>
      </c>
      <c r="C73" s="391" t="s">
        <v>138</v>
      </c>
      <c r="D73" s="391" t="s">
        <v>139</v>
      </c>
      <c r="E73" s="391" t="s">
        <v>140</v>
      </c>
      <c r="F73" s="649"/>
      <c r="G73" s="392">
        <v>40</v>
      </c>
      <c r="H73" s="393">
        <v>1</v>
      </c>
      <c r="I73" s="393">
        <v>60</v>
      </c>
      <c r="J73" s="394">
        <f t="shared" si="21"/>
        <v>40</v>
      </c>
      <c r="K73" s="394">
        <f t="shared" si="22"/>
        <v>60</v>
      </c>
      <c r="L73" s="433">
        <f>60/K73</f>
        <v>1</v>
      </c>
      <c r="M73" s="393">
        <v>4</v>
      </c>
      <c r="N73" s="393">
        <v>60</v>
      </c>
      <c r="O73" s="393">
        <v>152</v>
      </c>
      <c r="P73" s="591">
        <f t="shared" si="23"/>
        <v>160</v>
      </c>
      <c r="Q73" s="572">
        <f t="shared" si="24"/>
        <v>38</v>
      </c>
      <c r="R73" s="466">
        <f t="shared" si="25"/>
        <v>0.95</v>
      </c>
    </row>
    <row r="74" spans="2:18" x14ac:dyDescent="0.2">
      <c r="B74" s="478" t="s">
        <v>367</v>
      </c>
      <c r="C74" s="634" t="s">
        <v>321</v>
      </c>
      <c r="D74" s="479" t="s">
        <v>142</v>
      </c>
      <c r="E74" s="480" t="s">
        <v>143</v>
      </c>
      <c r="F74" s="645" t="s">
        <v>387</v>
      </c>
      <c r="G74" s="481">
        <v>28</v>
      </c>
      <c r="H74" s="482">
        <v>3</v>
      </c>
      <c r="I74" s="482">
        <v>60</v>
      </c>
      <c r="J74" s="483">
        <f t="shared" si="21"/>
        <v>28</v>
      </c>
      <c r="K74" s="483">
        <f t="shared" si="22"/>
        <v>20</v>
      </c>
      <c r="L74" s="483">
        <v>2</v>
      </c>
      <c r="M74" s="482">
        <v>32</v>
      </c>
      <c r="N74" s="482">
        <v>112</v>
      </c>
      <c r="O74" s="482">
        <v>1033</v>
      </c>
      <c r="P74" s="595">
        <f t="shared" si="23"/>
        <v>896</v>
      </c>
      <c r="Q74" s="573">
        <f t="shared" si="24"/>
        <v>32.28125</v>
      </c>
      <c r="R74" s="484">
        <f t="shared" si="25"/>
        <v>1.1529017857142858</v>
      </c>
    </row>
    <row r="75" spans="2:18" x14ac:dyDescent="0.2">
      <c r="B75" s="485" t="s">
        <v>367</v>
      </c>
      <c r="C75" s="635" t="s">
        <v>322</v>
      </c>
      <c r="D75" s="472" t="s">
        <v>144</v>
      </c>
      <c r="E75" s="473" t="s">
        <v>143</v>
      </c>
      <c r="F75" s="646"/>
      <c r="G75" s="474">
        <v>23</v>
      </c>
      <c r="H75" s="475">
        <v>2</v>
      </c>
      <c r="I75" s="475">
        <v>60</v>
      </c>
      <c r="J75" s="476">
        <f t="shared" si="21"/>
        <v>23</v>
      </c>
      <c r="K75" s="476">
        <f t="shared" si="22"/>
        <v>30</v>
      </c>
      <c r="L75" s="476">
        <v>1</v>
      </c>
      <c r="M75" s="475">
        <v>7</v>
      </c>
      <c r="N75" s="475">
        <v>80</v>
      </c>
      <c r="O75" s="475">
        <v>255</v>
      </c>
      <c r="P75" s="596">
        <f t="shared" si="23"/>
        <v>161</v>
      </c>
      <c r="Q75" s="574">
        <f t="shared" si="24"/>
        <v>36.428571428571431</v>
      </c>
      <c r="R75" s="477">
        <f t="shared" si="25"/>
        <v>1.5838509316770186</v>
      </c>
    </row>
    <row r="76" spans="2:18" x14ac:dyDescent="0.2">
      <c r="B76" s="485" t="s">
        <v>367</v>
      </c>
      <c r="C76" s="635" t="s">
        <v>323</v>
      </c>
      <c r="D76" s="472" t="s">
        <v>145</v>
      </c>
      <c r="E76" s="473" t="s">
        <v>143</v>
      </c>
      <c r="F76" s="646"/>
      <c r="G76" s="474">
        <v>28</v>
      </c>
      <c r="H76" s="475">
        <v>1</v>
      </c>
      <c r="I76" s="475">
        <v>60</v>
      </c>
      <c r="J76" s="476">
        <f t="shared" si="21"/>
        <v>28</v>
      </c>
      <c r="K76" s="476">
        <f t="shared" si="22"/>
        <v>60</v>
      </c>
      <c r="L76" s="476">
        <f>60/K76</f>
        <v>1</v>
      </c>
      <c r="M76" s="475">
        <v>2</v>
      </c>
      <c r="N76" s="475">
        <v>65</v>
      </c>
      <c r="O76" s="475">
        <v>122</v>
      </c>
      <c r="P76" s="596">
        <f t="shared" si="23"/>
        <v>56</v>
      </c>
      <c r="Q76" s="574">
        <f t="shared" si="24"/>
        <v>61</v>
      </c>
      <c r="R76" s="477">
        <f t="shared" si="25"/>
        <v>2.1785714285714284</v>
      </c>
    </row>
    <row r="77" spans="2:18" ht="13.5" thickBot="1" x14ac:dyDescent="0.25">
      <c r="B77" s="486" t="s">
        <v>367</v>
      </c>
      <c r="C77" s="636" t="s">
        <v>324</v>
      </c>
      <c r="D77" s="487" t="s">
        <v>146</v>
      </c>
      <c r="E77" s="488" t="s">
        <v>143</v>
      </c>
      <c r="F77" s="647"/>
      <c r="G77" s="489">
        <v>30</v>
      </c>
      <c r="H77" s="490">
        <v>2</v>
      </c>
      <c r="I77" s="490">
        <v>60</v>
      </c>
      <c r="J77" s="491">
        <f t="shared" si="21"/>
        <v>30</v>
      </c>
      <c r="K77" s="491">
        <f t="shared" si="22"/>
        <v>30</v>
      </c>
      <c r="L77" s="491">
        <f>60/K77</f>
        <v>2</v>
      </c>
      <c r="M77" s="490">
        <v>11</v>
      </c>
      <c r="N77" s="490">
        <v>132</v>
      </c>
      <c r="O77" s="490">
        <v>444</v>
      </c>
      <c r="P77" s="597">
        <f t="shared" si="23"/>
        <v>330</v>
      </c>
      <c r="Q77" s="575">
        <f t="shared" si="24"/>
        <v>40.363636363636367</v>
      </c>
      <c r="R77" s="492">
        <f t="shared" si="25"/>
        <v>1.3454545454545455</v>
      </c>
    </row>
    <row r="78" spans="2:18" ht="13.5" thickBot="1" x14ac:dyDescent="0.25">
      <c r="B78" s="493" t="s">
        <v>368</v>
      </c>
      <c r="C78" s="494" t="s">
        <v>150</v>
      </c>
      <c r="D78" s="494" t="s">
        <v>151</v>
      </c>
      <c r="E78" s="494" t="s">
        <v>212</v>
      </c>
      <c r="F78" s="614" t="s">
        <v>380</v>
      </c>
      <c r="G78" s="495">
        <v>11</v>
      </c>
      <c r="H78" s="496">
        <v>1</v>
      </c>
      <c r="I78" s="496">
        <v>15</v>
      </c>
      <c r="J78" s="497">
        <f t="shared" si="21"/>
        <v>44</v>
      </c>
      <c r="K78" s="498">
        <f t="shared" si="22"/>
        <v>15</v>
      </c>
      <c r="L78" s="498">
        <v>1</v>
      </c>
      <c r="M78" s="496">
        <v>12</v>
      </c>
      <c r="N78" s="496">
        <v>53</v>
      </c>
      <c r="O78" s="496">
        <v>228</v>
      </c>
      <c r="P78" s="598">
        <f t="shared" si="23"/>
        <v>132</v>
      </c>
      <c r="Q78" s="576">
        <f t="shared" si="24"/>
        <v>19</v>
      </c>
      <c r="R78" s="499">
        <f t="shared" si="25"/>
        <v>1.7272727272727273</v>
      </c>
    </row>
    <row r="79" spans="2:18" x14ac:dyDescent="0.2">
      <c r="B79" s="478" t="s">
        <v>369</v>
      </c>
      <c r="C79" s="479" t="s">
        <v>153</v>
      </c>
      <c r="D79" s="479" t="s">
        <v>154</v>
      </c>
      <c r="E79" s="479" t="s">
        <v>155</v>
      </c>
      <c r="F79" s="607" t="s">
        <v>380</v>
      </c>
      <c r="G79" s="480">
        <v>57</v>
      </c>
      <c r="H79" s="482">
        <v>5</v>
      </c>
      <c r="I79" s="482">
        <v>80</v>
      </c>
      <c r="J79" s="483">
        <f t="shared" ref="J79:J84" si="26">G79/(I79/60)</f>
        <v>42.75</v>
      </c>
      <c r="K79" s="500">
        <f t="shared" ref="K79:K84" si="27">I79/H79</f>
        <v>16</v>
      </c>
      <c r="L79" s="500">
        <v>3</v>
      </c>
      <c r="M79" s="482">
        <v>32</v>
      </c>
      <c r="N79" s="482">
        <v>165</v>
      </c>
      <c r="O79" s="482">
        <v>1351</v>
      </c>
      <c r="P79" s="595">
        <f t="shared" ref="P79:P84" si="28">SUM(G79*M79)</f>
        <v>1824</v>
      </c>
      <c r="Q79" s="573">
        <f t="shared" ref="Q79:Q84" si="29">SUM(O79/M79)</f>
        <v>42.21875</v>
      </c>
      <c r="R79" s="484">
        <f t="shared" ref="R79:R84" si="30">SUM(O79/P79)</f>
        <v>0.74067982456140347</v>
      </c>
    </row>
    <row r="80" spans="2:18" x14ac:dyDescent="0.2">
      <c r="B80" s="485" t="s">
        <v>369</v>
      </c>
      <c r="C80" s="472" t="s">
        <v>156</v>
      </c>
      <c r="D80" s="472" t="s">
        <v>157</v>
      </c>
      <c r="E80" s="472" t="s">
        <v>155</v>
      </c>
      <c r="F80" s="608" t="s">
        <v>380</v>
      </c>
      <c r="G80" s="473">
        <v>53</v>
      </c>
      <c r="H80" s="475">
        <v>1</v>
      </c>
      <c r="I80" s="475">
        <v>90</v>
      </c>
      <c r="J80" s="476">
        <f t="shared" si="26"/>
        <v>35.333333333333336</v>
      </c>
      <c r="K80" s="501">
        <f t="shared" si="27"/>
        <v>90</v>
      </c>
      <c r="L80" s="501">
        <v>1</v>
      </c>
      <c r="M80" s="475">
        <v>6</v>
      </c>
      <c r="N80" s="475">
        <v>68</v>
      </c>
      <c r="O80" s="475">
        <v>240</v>
      </c>
      <c r="P80" s="596">
        <f t="shared" si="28"/>
        <v>318</v>
      </c>
      <c r="Q80" s="574">
        <f t="shared" si="29"/>
        <v>40</v>
      </c>
      <c r="R80" s="477">
        <f t="shared" si="30"/>
        <v>0.75471698113207553</v>
      </c>
    </row>
    <row r="81" spans="2:18" x14ac:dyDescent="0.2">
      <c r="B81" s="485" t="s">
        <v>369</v>
      </c>
      <c r="C81" s="472" t="s">
        <v>158</v>
      </c>
      <c r="D81" s="502" t="s">
        <v>296</v>
      </c>
      <c r="E81" s="472" t="s">
        <v>159</v>
      </c>
      <c r="F81" s="608" t="s">
        <v>380</v>
      </c>
      <c r="G81" s="473">
        <v>53</v>
      </c>
      <c r="H81" s="475">
        <v>3</v>
      </c>
      <c r="I81" s="475">
        <v>90</v>
      </c>
      <c r="J81" s="476">
        <f t="shared" si="26"/>
        <v>35.333333333333336</v>
      </c>
      <c r="K81" s="501">
        <f t="shared" si="27"/>
        <v>30</v>
      </c>
      <c r="L81" s="501">
        <v>3</v>
      </c>
      <c r="M81" s="475">
        <v>16</v>
      </c>
      <c r="N81" s="475">
        <v>182</v>
      </c>
      <c r="O81" s="475">
        <v>730</v>
      </c>
      <c r="P81" s="596">
        <f t="shared" si="28"/>
        <v>848</v>
      </c>
      <c r="Q81" s="574">
        <f t="shared" si="29"/>
        <v>45.625</v>
      </c>
      <c r="R81" s="477">
        <f t="shared" si="30"/>
        <v>0.86084905660377353</v>
      </c>
    </row>
    <row r="82" spans="2:18" x14ac:dyDescent="0.2">
      <c r="B82" s="485" t="s">
        <v>369</v>
      </c>
      <c r="C82" s="472" t="s">
        <v>160</v>
      </c>
      <c r="D82" s="472" t="s">
        <v>161</v>
      </c>
      <c r="E82" s="472" t="s">
        <v>155</v>
      </c>
      <c r="F82" s="608" t="s">
        <v>380</v>
      </c>
      <c r="G82" s="473">
        <v>41</v>
      </c>
      <c r="H82" s="475">
        <v>1</v>
      </c>
      <c r="I82" s="475">
        <v>60</v>
      </c>
      <c r="J82" s="476">
        <f t="shared" si="26"/>
        <v>41</v>
      </c>
      <c r="K82" s="501">
        <f t="shared" si="27"/>
        <v>60</v>
      </c>
      <c r="L82" s="501">
        <v>1</v>
      </c>
      <c r="M82" s="475">
        <v>2</v>
      </c>
      <c r="N82" s="475">
        <v>47</v>
      </c>
      <c r="O82" s="475">
        <v>79</v>
      </c>
      <c r="P82" s="596">
        <f t="shared" si="28"/>
        <v>82</v>
      </c>
      <c r="Q82" s="574">
        <f t="shared" si="29"/>
        <v>39.5</v>
      </c>
      <c r="R82" s="477">
        <f t="shared" si="30"/>
        <v>0.96341463414634143</v>
      </c>
    </row>
    <row r="83" spans="2:18" x14ac:dyDescent="0.2">
      <c r="B83" s="485" t="s">
        <v>369</v>
      </c>
      <c r="C83" s="472" t="s">
        <v>162</v>
      </c>
      <c r="D83" s="472" t="s">
        <v>163</v>
      </c>
      <c r="E83" s="472" t="s">
        <v>155</v>
      </c>
      <c r="F83" s="608" t="s">
        <v>380</v>
      </c>
      <c r="G83" s="473">
        <v>54</v>
      </c>
      <c r="H83" s="475">
        <v>1</v>
      </c>
      <c r="I83" s="475">
        <v>110</v>
      </c>
      <c r="J83" s="476">
        <f t="shared" si="26"/>
        <v>29.454545454545457</v>
      </c>
      <c r="K83" s="501">
        <f t="shared" si="27"/>
        <v>110</v>
      </c>
      <c r="L83" s="501">
        <v>2</v>
      </c>
      <c r="M83" s="475">
        <v>5</v>
      </c>
      <c r="N83" s="475">
        <v>47</v>
      </c>
      <c r="O83" s="475">
        <v>210</v>
      </c>
      <c r="P83" s="596">
        <f t="shared" si="28"/>
        <v>270</v>
      </c>
      <c r="Q83" s="574">
        <f>SUM(O83/M83)</f>
        <v>42</v>
      </c>
      <c r="R83" s="477">
        <f t="shared" si="30"/>
        <v>0.77777777777777779</v>
      </c>
    </row>
    <row r="84" spans="2:18" ht="13.5" thickBot="1" x14ac:dyDescent="0.25">
      <c r="B84" s="486" t="s">
        <v>369</v>
      </c>
      <c r="C84" s="487" t="s">
        <v>164</v>
      </c>
      <c r="D84" s="487" t="s">
        <v>165</v>
      </c>
      <c r="E84" s="487" t="s">
        <v>155</v>
      </c>
      <c r="F84" s="609" t="s">
        <v>380</v>
      </c>
      <c r="G84" s="488">
        <v>56</v>
      </c>
      <c r="H84" s="490">
        <v>3</v>
      </c>
      <c r="I84" s="490">
        <v>120</v>
      </c>
      <c r="J84" s="491">
        <f t="shared" si="26"/>
        <v>28</v>
      </c>
      <c r="K84" s="503">
        <f t="shared" si="27"/>
        <v>40</v>
      </c>
      <c r="L84" s="503">
        <v>3</v>
      </c>
      <c r="M84" s="490">
        <v>17</v>
      </c>
      <c r="N84" s="490">
        <v>142</v>
      </c>
      <c r="O84" s="490">
        <v>686</v>
      </c>
      <c r="P84" s="597">
        <f t="shared" si="28"/>
        <v>952</v>
      </c>
      <c r="Q84" s="575">
        <f t="shared" si="29"/>
        <v>40.352941176470587</v>
      </c>
      <c r="R84" s="492">
        <f t="shared" si="30"/>
        <v>0.72058823529411764</v>
      </c>
    </row>
    <row r="85" spans="2:18" x14ac:dyDescent="0.2">
      <c r="B85" s="506" t="s">
        <v>370</v>
      </c>
      <c r="C85" s="507" t="s">
        <v>167</v>
      </c>
      <c r="D85" s="507" t="s">
        <v>275</v>
      </c>
      <c r="E85" s="507" t="s">
        <v>31</v>
      </c>
      <c r="F85" s="610" t="s">
        <v>380</v>
      </c>
      <c r="G85" s="508">
        <v>29</v>
      </c>
      <c r="H85" s="509">
        <v>2</v>
      </c>
      <c r="I85" s="510">
        <v>60</v>
      </c>
      <c r="J85" s="511">
        <f t="shared" ref="J85:J105" si="31">G85/(I85/60)</f>
        <v>29</v>
      </c>
      <c r="K85" s="512">
        <f t="shared" ref="K85:K105" si="32">I85/H85</f>
        <v>30</v>
      </c>
      <c r="L85" s="511">
        <f>60/K85</f>
        <v>2</v>
      </c>
      <c r="M85" s="510">
        <v>24</v>
      </c>
      <c r="N85" s="510">
        <v>109</v>
      </c>
      <c r="O85" s="510">
        <v>1067</v>
      </c>
      <c r="P85" s="599">
        <f t="shared" ref="P85:P105" si="33">G85*M85</f>
        <v>696</v>
      </c>
      <c r="Q85" s="577">
        <f>SUM(O85/M85)</f>
        <v>44.458333333333336</v>
      </c>
      <c r="R85" s="513">
        <f>SUM(O85/P85)</f>
        <v>1.5330459770114941</v>
      </c>
    </row>
    <row r="86" spans="2:18" x14ac:dyDescent="0.2">
      <c r="B86" s="514" t="s">
        <v>370</v>
      </c>
      <c r="C86" s="467" t="s">
        <v>168</v>
      </c>
      <c r="D86" s="467" t="s">
        <v>169</v>
      </c>
      <c r="E86" s="467" t="s">
        <v>42</v>
      </c>
      <c r="F86" s="623" t="s">
        <v>381</v>
      </c>
      <c r="G86" s="468">
        <v>60</v>
      </c>
      <c r="H86" s="504">
        <v>1</v>
      </c>
      <c r="I86" s="469">
        <v>80</v>
      </c>
      <c r="J86" s="505">
        <f t="shared" si="31"/>
        <v>45</v>
      </c>
      <c r="K86" s="470">
        <f t="shared" si="32"/>
        <v>80</v>
      </c>
      <c r="L86" s="505">
        <v>1</v>
      </c>
      <c r="M86" s="469">
        <v>4</v>
      </c>
      <c r="N86" s="469">
        <v>52</v>
      </c>
      <c r="O86" s="469">
        <v>139</v>
      </c>
      <c r="P86" s="600">
        <f t="shared" si="33"/>
        <v>240</v>
      </c>
      <c r="Q86" s="578">
        <f>SUM(O86/M86)</f>
        <v>34.75</v>
      </c>
      <c r="R86" s="471">
        <f>SUM(O86/P86)</f>
        <v>0.57916666666666672</v>
      </c>
    </row>
    <row r="87" spans="2:18" x14ac:dyDescent="0.2">
      <c r="B87" s="514" t="s">
        <v>370</v>
      </c>
      <c r="C87" s="467" t="s">
        <v>170</v>
      </c>
      <c r="D87" s="467" t="s">
        <v>171</v>
      </c>
      <c r="E87" s="467" t="s">
        <v>42</v>
      </c>
      <c r="F87" s="611" t="s">
        <v>380</v>
      </c>
      <c r="G87" s="468">
        <v>35</v>
      </c>
      <c r="H87" s="504">
        <v>1</v>
      </c>
      <c r="I87" s="469">
        <v>60</v>
      </c>
      <c r="J87" s="505">
        <f t="shared" si="31"/>
        <v>35</v>
      </c>
      <c r="K87" s="470">
        <f t="shared" si="32"/>
        <v>60</v>
      </c>
      <c r="L87" s="505">
        <f>60/K87</f>
        <v>1</v>
      </c>
      <c r="M87" s="469">
        <v>2</v>
      </c>
      <c r="N87" s="469">
        <v>53</v>
      </c>
      <c r="O87" s="469">
        <v>86</v>
      </c>
      <c r="P87" s="600">
        <f t="shared" si="33"/>
        <v>70</v>
      </c>
      <c r="Q87" s="578">
        <f>SUM(O87/M87)</f>
        <v>43</v>
      </c>
      <c r="R87" s="471">
        <f>SUM(O87/P87)</f>
        <v>1.2285714285714286</v>
      </c>
    </row>
    <row r="88" spans="2:18" ht="13.5" thickBot="1" x14ac:dyDescent="0.25">
      <c r="B88" s="515" t="s">
        <v>370</v>
      </c>
      <c r="C88" s="516" t="s">
        <v>172</v>
      </c>
      <c r="D88" s="517" t="s">
        <v>173</v>
      </c>
      <c r="E88" s="517" t="s">
        <v>42</v>
      </c>
      <c r="F88" s="624" t="s">
        <v>381</v>
      </c>
      <c r="G88" s="518">
        <v>48</v>
      </c>
      <c r="H88" s="519">
        <v>1</v>
      </c>
      <c r="I88" s="520">
        <v>55</v>
      </c>
      <c r="J88" s="521">
        <f t="shared" si="31"/>
        <v>52.363636363636367</v>
      </c>
      <c r="K88" s="522">
        <f t="shared" si="32"/>
        <v>55</v>
      </c>
      <c r="L88" s="521">
        <v>1</v>
      </c>
      <c r="M88" s="520">
        <v>2</v>
      </c>
      <c r="N88" s="520">
        <v>69</v>
      </c>
      <c r="O88" s="520">
        <v>125</v>
      </c>
      <c r="P88" s="601">
        <f t="shared" si="33"/>
        <v>96</v>
      </c>
      <c r="Q88" s="579">
        <f>SUM(O88/M88)</f>
        <v>62.5</v>
      </c>
      <c r="R88" s="523">
        <f>SUM(O88/P88)</f>
        <v>1.3020833333333333</v>
      </c>
    </row>
    <row r="89" spans="2:18" x14ac:dyDescent="0.2">
      <c r="B89" s="478" t="s">
        <v>371</v>
      </c>
      <c r="C89" s="479" t="s">
        <v>175</v>
      </c>
      <c r="D89" s="479" t="s">
        <v>176</v>
      </c>
      <c r="E89" s="479" t="s">
        <v>212</v>
      </c>
      <c r="F89" s="607" t="s">
        <v>380</v>
      </c>
      <c r="G89" s="524">
        <v>16</v>
      </c>
      <c r="H89" s="482">
        <v>1</v>
      </c>
      <c r="I89" s="482">
        <v>25</v>
      </c>
      <c r="J89" s="483">
        <f t="shared" si="31"/>
        <v>38.4</v>
      </c>
      <c r="K89" s="500">
        <f t="shared" si="32"/>
        <v>25</v>
      </c>
      <c r="L89" s="500">
        <v>1</v>
      </c>
      <c r="M89" s="525">
        <v>8</v>
      </c>
      <c r="N89" s="525">
        <v>35</v>
      </c>
      <c r="O89" s="525">
        <v>137</v>
      </c>
      <c r="P89" s="602">
        <f t="shared" si="33"/>
        <v>128</v>
      </c>
      <c r="Q89" s="580">
        <f t="shared" ref="Q89:Q93" si="34">SUM(O89/M89)</f>
        <v>17.125</v>
      </c>
      <c r="R89" s="526">
        <f t="shared" ref="R89:R93" si="35">SUM(O89/P89)</f>
        <v>1.0703125</v>
      </c>
    </row>
    <row r="90" spans="2:18" x14ac:dyDescent="0.2">
      <c r="B90" s="485" t="s">
        <v>371</v>
      </c>
      <c r="C90" s="472" t="s">
        <v>177</v>
      </c>
      <c r="D90" s="472" t="s">
        <v>178</v>
      </c>
      <c r="E90" s="472" t="s">
        <v>212</v>
      </c>
      <c r="F90" s="608" t="s">
        <v>380</v>
      </c>
      <c r="G90" s="527">
        <v>25</v>
      </c>
      <c r="H90" s="475">
        <v>1</v>
      </c>
      <c r="I90" s="475">
        <v>35</v>
      </c>
      <c r="J90" s="476">
        <f t="shared" si="31"/>
        <v>42.857142857142854</v>
      </c>
      <c r="K90" s="501">
        <f t="shared" si="32"/>
        <v>35</v>
      </c>
      <c r="L90" s="501">
        <v>1</v>
      </c>
      <c r="M90" s="528">
        <v>10</v>
      </c>
      <c r="N90" s="528">
        <v>69</v>
      </c>
      <c r="O90" s="528">
        <v>258</v>
      </c>
      <c r="P90" s="603">
        <f t="shared" si="33"/>
        <v>250</v>
      </c>
      <c r="Q90" s="581">
        <f t="shared" si="34"/>
        <v>25.8</v>
      </c>
      <c r="R90" s="529">
        <f t="shared" si="35"/>
        <v>1.032</v>
      </c>
    </row>
    <row r="91" spans="2:18" x14ac:dyDescent="0.2">
      <c r="B91" s="485" t="s">
        <v>371</v>
      </c>
      <c r="C91" s="472" t="s">
        <v>179</v>
      </c>
      <c r="D91" s="472" t="s">
        <v>180</v>
      </c>
      <c r="E91" s="472" t="s">
        <v>149</v>
      </c>
      <c r="F91" s="608" t="s">
        <v>380</v>
      </c>
      <c r="G91" s="527">
        <v>35</v>
      </c>
      <c r="H91" s="475">
        <v>6</v>
      </c>
      <c r="I91" s="475">
        <v>45</v>
      </c>
      <c r="J91" s="476">
        <f t="shared" si="31"/>
        <v>46.666666666666664</v>
      </c>
      <c r="K91" s="501">
        <f t="shared" si="32"/>
        <v>7.5</v>
      </c>
      <c r="L91" s="501">
        <v>6</v>
      </c>
      <c r="M91" s="528">
        <v>33</v>
      </c>
      <c r="N91" s="528">
        <v>202</v>
      </c>
      <c r="O91" s="528">
        <v>1190</v>
      </c>
      <c r="P91" s="603">
        <f t="shared" si="33"/>
        <v>1155</v>
      </c>
      <c r="Q91" s="581">
        <f t="shared" si="34"/>
        <v>36.060606060606062</v>
      </c>
      <c r="R91" s="529">
        <f t="shared" si="35"/>
        <v>1.0303030303030303</v>
      </c>
    </row>
    <row r="92" spans="2:18" x14ac:dyDescent="0.2">
      <c r="B92" s="485" t="s">
        <v>371</v>
      </c>
      <c r="C92" s="472" t="s">
        <v>181</v>
      </c>
      <c r="D92" s="472" t="s">
        <v>182</v>
      </c>
      <c r="E92" s="472" t="s">
        <v>149</v>
      </c>
      <c r="F92" s="608" t="s">
        <v>380</v>
      </c>
      <c r="G92" s="527">
        <v>38</v>
      </c>
      <c r="H92" s="475">
        <v>1</v>
      </c>
      <c r="I92" s="475">
        <v>50</v>
      </c>
      <c r="J92" s="476">
        <f t="shared" si="31"/>
        <v>45.6</v>
      </c>
      <c r="K92" s="501">
        <f t="shared" si="32"/>
        <v>50</v>
      </c>
      <c r="L92" s="501">
        <v>1</v>
      </c>
      <c r="M92" s="528">
        <v>2</v>
      </c>
      <c r="N92" s="528">
        <v>43</v>
      </c>
      <c r="O92" s="528">
        <v>75</v>
      </c>
      <c r="P92" s="603">
        <f t="shared" si="33"/>
        <v>76</v>
      </c>
      <c r="Q92" s="581">
        <f t="shared" si="34"/>
        <v>37.5</v>
      </c>
      <c r="R92" s="529">
        <f t="shared" si="35"/>
        <v>0.98684210526315785</v>
      </c>
    </row>
    <row r="93" spans="2:18" ht="13.5" thickBot="1" x14ac:dyDescent="0.25">
      <c r="B93" s="486" t="s">
        <v>371</v>
      </c>
      <c r="C93" s="487" t="s">
        <v>147</v>
      </c>
      <c r="D93" s="530" t="s">
        <v>148</v>
      </c>
      <c r="E93" s="487" t="s">
        <v>149</v>
      </c>
      <c r="F93" s="609" t="s">
        <v>380</v>
      </c>
      <c r="G93" s="531">
        <v>20</v>
      </c>
      <c r="H93" s="490">
        <v>1</v>
      </c>
      <c r="I93" s="490">
        <v>30</v>
      </c>
      <c r="J93" s="491">
        <f t="shared" si="31"/>
        <v>40</v>
      </c>
      <c r="K93" s="503">
        <f t="shared" si="32"/>
        <v>30</v>
      </c>
      <c r="L93" s="503">
        <v>1</v>
      </c>
      <c r="M93" s="532">
        <v>2</v>
      </c>
      <c r="N93" s="532">
        <v>42</v>
      </c>
      <c r="O93" s="532">
        <v>75</v>
      </c>
      <c r="P93" s="604">
        <f t="shared" si="33"/>
        <v>40</v>
      </c>
      <c r="Q93" s="582">
        <f t="shared" si="34"/>
        <v>37.5</v>
      </c>
      <c r="R93" s="533">
        <f t="shared" si="35"/>
        <v>1.875</v>
      </c>
    </row>
    <row r="94" spans="2:18" x14ac:dyDescent="0.2">
      <c r="B94" s="506" t="s">
        <v>372</v>
      </c>
      <c r="C94" s="507" t="s">
        <v>183</v>
      </c>
      <c r="D94" s="507" t="s">
        <v>184</v>
      </c>
      <c r="E94" s="507" t="s">
        <v>185</v>
      </c>
      <c r="F94" s="610" t="s">
        <v>380</v>
      </c>
      <c r="G94" s="534">
        <v>34</v>
      </c>
      <c r="H94" s="510">
        <v>2</v>
      </c>
      <c r="I94" s="510">
        <v>65</v>
      </c>
      <c r="J94" s="512">
        <f t="shared" si="31"/>
        <v>31.384615384615387</v>
      </c>
      <c r="K94" s="512">
        <f t="shared" si="32"/>
        <v>32.5</v>
      </c>
      <c r="L94" s="511">
        <v>2</v>
      </c>
      <c r="M94" s="510">
        <v>18</v>
      </c>
      <c r="N94" s="510">
        <v>78</v>
      </c>
      <c r="O94" s="510">
        <v>954</v>
      </c>
      <c r="P94" s="599">
        <f t="shared" si="33"/>
        <v>612</v>
      </c>
      <c r="Q94" s="577">
        <f t="shared" ref="Q94:Q105" si="36">SUM(O94/M94)</f>
        <v>53</v>
      </c>
      <c r="R94" s="513">
        <f t="shared" ref="R94:R105" si="37">SUM(O94/P94)</f>
        <v>1.5588235294117647</v>
      </c>
    </row>
    <row r="95" spans="2:18" x14ac:dyDescent="0.2">
      <c r="B95" s="514" t="s">
        <v>372</v>
      </c>
      <c r="C95" s="467" t="s">
        <v>186</v>
      </c>
      <c r="D95" s="467" t="s">
        <v>187</v>
      </c>
      <c r="E95" s="467" t="s">
        <v>185</v>
      </c>
      <c r="F95" s="611" t="s">
        <v>380</v>
      </c>
      <c r="G95" s="535">
        <v>33</v>
      </c>
      <c r="H95" s="469">
        <v>1</v>
      </c>
      <c r="I95" s="469">
        <v>65</v>
      </c>
      <c r="J95" s="470">
        <f t="shared" si="31"/>
        <v>30.461538461538463</v>
      </c>
      <c r="K95" s="470">
        <f t="shared" si="32"/>
        <v>65</v>
      </c>
      <c r="L95" s="505">
        <v>1</v>
      </c>
      <c r="M95" s="469">
        <v>10</v>
      </c>
      <c r="N95" s="469">
        <v>66</v>
      </c>
      <c r="O95" s="469">
        <v>310</v>
      </c>
      <c r="P95" s="600">
        <f t="shared" si="33"/>
        <v>330</v>
      </c>
      <c r="Q95" s="578">
        <f t="shared" si="36"/>
        <v>31</v>
      </c>
      <c r="R95" s="471">
        <f t="shared" si="37"/>
        <v>0.93939393939393945</v>
      </c>
    </row>
    <row r="96" spans="2:18" x14ac:dyDescent="0.2">
      <c r="B96" s="514" t="s">
        <v>372</v>
      </c>
      <c r="C96" s="467" t="s">
        <v>188</v>
      </c>
      <c r="D96" s="467" t="s">
        <v>189</v>
      </c>
      <c r="E96" s="467" t="s">
        <v>185</v>
      </c>
      <c r="F96" s="611" t="s">
        <v>380</v>
      </c>
      <c r="G96" s="535">
        <v>21</v>
      </c>
      <c r="H96" s="469">
        <v>1</v>
      </c>
      <c r="I96" s="469">
        <v>30</v>
      </c>
      <c r="J96" s="470">
        <f t="shared" si="31"/>
        <v>42</v>
      </c>
      <c r="K96" s="470">
        <f t="shared" si="32"/>
        <v>30</v>
      </c>
      <c r="L96" s="505">
        <v>1</v>
      </c>
      <c r="M96" s="469">
        <v>6</v>
      </c>
      <c r="N96" s="469">
        <v>35</v>
      </c>
      <c r="O96" s="469">
        <v>128</v>
      </c>
      <c r="P96" s="600">
        <f t="shared" si="33"/>
        <v>126</v>
      </c>
      <c r="Q96" s="578">
        <f t="shared" si="36"/>
        <v>21.333333333333332</v>
      </c>
      <c r="R96" s="471">
        <f t="shared" si="37"/>
        <v>1.0158730158730158</v>
      </c>
    </row>
    <row r="97" spans="2:18" ht="13.5" thickBot="1" x14ac:dyDescent="0.25">
      <c r="B97" s="515" t="s">
        <v>372</v>
      </c>
      <c r="C97" s="517" t="s">
        <v>190</v>
      </c>
      <c r="D97" s="517" t="s">
        <v>191</v>
      </c>
      <c r="E97" s="517" t="s">
        <v>185</v>
      </c>
      <c r="F97" s="612" t="s">
        <v>380</v>
      </c>
      <c r="G97" s="536">
        <v>18</v>
      </c>
      <c r="H97" s="520">
        <v>1</v>
      </c>
      <c r="I97" s="520">
        <v>25</v>
      </c>
      <c r="J97" s="522">
        <f t="shared" si="31"/>
        <v>43.199999999999996</v>
      </c>
      <c r="K97" s="522">
        <f t="shared" si="32"/>
        <v>25</v>
      </c>
      <c r="L97" s="521">
        <v>1</v>
      </c>
      <c r="M97" s="520">
        <v>11</v>
      </c>
      <c r="N97" s="520">
        <v>69</v>
      </c>
      <c r="O97" s="520">
        <v>468</v>
      </c>
      <c r="P97" s="601">
        <f t="shared" si="33"/>
        <v>198</v>
      </c>
      <c r="Q97" s="579">
        <f t="shared" si="36"/>
        <v>42.545454545454547</v>
      </c>
      <c r="R97" s="523">
        <f t="shared" si="37"/>
        <v>2.3636363636363638</v>
      </c>
    </row>
    <row r="98" spans="2:18" x14ac:dyDescent="0.2">
      <c r="B98" s="478" t="s">
        <v>373</v>
      </c>
      <c r="C98" s="479" t="s">
        <v>193</v>
      </c>
      <c r="D98" s="479" t="s">
        <v>194</v>
      </c>
      <c r="E98" s="479" t="s">
        <v>195</v>
      </c>
      <c r="F98" s="607" t="s">
        <v>380</v>
      </c>
      <c r="G98" s="537">
        <v>24</v>
      </c>
      <c r="H98" s="482">
        <v>2</v>
      </c>
      <c r="I98" s="482">
        <v>40</v>
      </c>
      <c r="J98" s="483">
        <f t="shared" si="31"/>
        <v>36</v>
      </c>
      <c r="K98" s="483">
        <f t="shared" si="32"/>
        <v>20</v>
      </c>
      <c r="L98" s="483">
        <v>2</v>
      </c>
      <c r="M98" s="482">
        <v>7</v>
      </c>
      <c r="N98" s="482">
        <v>104</v>
      </c>
      <c r="O98" s="482">
        <v>249</v>
      </c>
      <c r="P98" s="595">
        <f t="shared" si="33"/>
        <v>168</v>
      </c>
      <c r="Q98" s="580">
        <f t="shared" si="36"/>
        <v>35.571428571428569</v>
      </c>
      <c r="R98" s="526">
        <f t="shared" si="37"/>
        <v>1.4821428571428572</v>
      </c>
    </row>
    <row r="99" spans="2:18" ht="13.5" thickBot="1" x14ac:dyDescent="0.25">
      <c r="B99" s="486" t="s">
        <v>373</v>
      </c>
      <c r="C99" s="487" t="s">
        <v>196</v>
      </c>
      <c r="D99" s="487" t="s">
        <v>197</v>
      </c>
      <c r="E99" s="487" t="s">
        <v>195</v>
      </c>
      <c r="F99" s="609" t="s">
        <v>380</v>
      </c>
      <c r="G99" s="538">
        <v>33</v>
      </c>
      <c r="H99" s="490">
        <v>2</v>
      </c>
      <c r="I99" s="490">
        <v>55</v>
      </c>
      <c r="J99" s="491">
        <f t="shared" si="31"/>
        <v>36</v>
      </c>
      <c r="K99" s="491">
        <f t="shared" si="32"/>
        <v>27.5</v>
      </c>
      <c r="L99" s="491">
        <v>2</v>
      </c>
      <c r="M99" s="490">
        <v>6</v>
      </c>
      <c r="N99" s="490">
        <v>88</v>
      </c>
      <c r="O99" s="490">
        <v>282</v>
      </c>
      <c r="P99" s="597">
        <f t="shared" si="33"/>
        <v>198</v>
      </c>
      <c r="Q99" s="583">
        <f t="shared" si="36"/>
        <v>47</v>
      </c>
      <c r="R99" s="539">
        <f t="shared" si="37"/>
        <v>1.4242424242424243</v>
      </c>
    </row>
    <row r="100" spans="2:18" x14ac:dyDescent="0.2">
      <c r="B100" s="506" t="s">
        <v>374</v>
      </c>
      <c r="C100" s="507" t="s">
        <v>199</v>
      </c>
      <c r="D100" s="507" t="s">
        <v>200</v>
      </c>
      <c r="E100" s="507" t="s">
        <v>42</v>
      </c>
      <c r="F100" s="610" t="s">
        <v>380</v>
      </c>
      <c r="G100" s="540">
        <v>27</v>
      </c>
      <c r="H100" s="510">
        <v>3</v>
      </c>
      <c r="I100" s="509">
        <v>60</v>
      </c>
      <c r="J100" s="511">
        <f t="shared" si="31"/>
        <v>27</v>
      </c>
      <c r="K100" s="511">
        <f t="shared" si="32"/>
        <v>20</v>
      </c>
      <c r="L100" s="511">
        <f>60/K100</f>
        <v>3</v>
      </c>
      <c r="M100" s="510">
        <v>14</v>
      </c>
      <c r="N100" s="510">
        <v>64</v>
      </c>
      <c r="O100" s="510">
        <v>654</v>
      </c>
      <c r="P100" s="599">
        <f t="shared" si="33"/>
        <v>378</v>
      </c>
      <c r="Q100" s="577">
        <f t="shared" si="36"/>
        <v>46.714285714285715</v>
      </c>
      <c r="R100" s="513">
        <f t="shared" si="37"/>
        <v>1.7301587301587302</v>
      </c>
    </row>
    <row r="101" spans="2:18" ht="13.5" thickBot="1" x14ac:dyDescent="0.25">
      <c r="B101" s="515" t="s">
        <v>374</v>
      </c>
      <c r="C101" s="517" t="s">
        <v>201</v>
      </c>
      <c r="D101" s="517" t="s">
        <v>202</v>
      </c>
      <c r="E101" s="517" t="s">
        <v>42</v>
      </c>
      <c r="F101" s="612" t="s">
        <v>380</v>
      </c>
      <c r="G101" s="541">
        <v>22</v>
      </c>
      <c r="H101" s="520">
        <v>1</v>
      </c>
      <c r="I101" s="519">
        <v>40</v>
      </c>
      <c r="J101" s="521">
        <f t="shared" si="31"/>
        <v>33</v>
      </c>
      <c r="K101" s="521">
        <f t="shared" si="32"/>
        <v>40</v>
      </c>
      <c r="L101" s="521">
        <v>1</v>
      </c>
      <c r="M101" s="520">
        <v>6</v>
      </c>
      <c r="N101" s="520">
        <v>69</v>
      </c>
      <c r="O101" s="520">
        <v>221</v>
      </c>
      <c r="P101" s="601">
        <f t="shared" si="33"/>
        <v>132</v>
      </c>
      <c r="Q101" s="579">
        <f t="shared" si="36"/>
        <v>36.833333333333336</v>
      </c>
      <c r="R101" s="523">
        <f t="shared" si="37"/>
        <v>1.6742424242424243</v>
      </c>
    </row>
    <row r="102" spans="2:18" ht="13.5" thickBot="1" x14ac:dyDescent="0.25">
      <c r="B102" s="542" t="s">
        <v>375</v>
      </c>
      <c r="C102" s="543" t="s">
        <v>204</v>
      </c>
      <c r="D102" s="543" t="s">
        <v>205</v>
      </c>
      <c r="E102" s="544" t="s">
        <v>149</v>
      </c>
      <c r="F102" s="625" t="s">
        <v>381</v>
      </c>
      <c r="G102" s="545">
        <v>47</v>
      </c>
      <c r="H102" s="546">
        <v>1</v>
      </c>
      <c r="I102" s="547">
        <v>70</v>
      </c>
      <c r="J102" s="548">
        <f t="shared" si="31"/>
        <v>40.285714285714285</v>
      </c>
      <c r="K102" s="548">
        <f t="shared" si="32"/>
        <v>70</v>
      </c>
      <c r="L102" s="549">
        <v>1</v>
      </c>
      <c r="M102" s="546">
        <v>2</v>
      </c>
      <c r="N102" s="546">
        <v>42</v>
      </c>
      <c r="O102" s="546">
        <v>83</v>
      </c>
      <c r="P102" s="605">
        <f t="shared" si="33"/>
        <v>94</v>
      </c>
      <c r="Q102" s="584">
        <f t="shared" si="36"/>
        <v>41.5</v>
      </c>
      <c r="R102" s="550">
        <f t="shared" si="37"/>
        <v>0.88297872340425532</v>
      </c>
    </row>
    <row r="103" spans="2:18" ht="13.5" thickBot="1" x14ac:dyDescent="0.25">
      <c r="B103" s="493" t="s">
        <v>376</v>
      </c>
      <c r="C103" s="494" t="s">
        <v>206</v>
      </c>
      <c r="D103" s="551" t="s">
        <v>207</v>
      </c>
      <c r="E103" s="494" t="s">
        <v>213</v>
      </c>
      <c r="F103" s="626" t="s">
        <v>381</v>
      </c>
      <c r="G103" s="552">
        <v>58</v>
      </c>
      <c r="H103" s="496">
        <v>1</v>
      </c>
      <c r="I103" s="496">
        <v>75</v>
      </c>
      <c r="J103" s="497">
        <f t="shared" si="31"/>
        <v>46.4</v>
      </c>
      <c r="K103" s="497">
        <f t="shared" si="32"/>
        <v>75</v>
      </c>
      <c r="L103" s="498">
        <v>1</v>
      </c>
      <c r="M103" s="496">
        <v>6</v>
      </c>
      <c r="N103" s="496">
        <v>60</v>
      </c>
      <c r="O103" s="496">
        <v>266</v>
      </c>
      <c r="P103" s="598">
        <f t="shared" si="33"/>
        <v>348</v>
      </c>
      <c r="Q103" s="576">
        <f t="shared" si="36"/>
        <v>44.333333333333336</v>
      </c>
      <c r="R103" s="499">
        <f t="shared" si="37"/>
        <v>0.76436781609195403</v>
      </c>
    </row>
    <row r="104" spans="2:18" ht="13.5" thickBot="1" x14ac:dyDescent="0.25">
      <c r="B104" s="542" t="s">
        <v>377</v>
      </c>
      <c r="C104" s="544" t="s">
        <v>208</v>
      </c>
      <c r="D104" s="544" t="s">
        <v>209</v>
      </c>
      <c r="E104" s="544" t="s">
        <v>39</v>
      </c>
      <c r="F104" s="613" t="s">
        <v>380</v>
      </c>
      <c r="G104" s="553">
        <v>31</v>
      </c>
      <c r="H104" s="546">
        <v>1</v>
      </c>
      <c r="I104" s="546">
        <v>50</v>
      </c>
      <c r="J104" s="548">
        <f t="shared" si="31"/>
        <v>37.199999999999996</v>
      </c>
      <c r="K104" s="548">
        <f t="shared" si="32"/>
        <v>50</v>
      </c>
      <c r="L104" s="549">
        <v>1</v>
      </c>
      <c r="M104" s="546">
        <v>10</v>
      </c>
      <c r="N104" s="546">
        <v>46</v>
      </c>
      <c r="O104" s="546">
        <v>320</v>
      </c>
      <c r="P104" s="605">
        <f t="shared" si="33"/>
        <v>310</v>
      </c>
      <c r="Q104" s="585">
        <f t="shared" si="36"/>
        <v>32</v>
      </c>
      <c r="R104" s="554">
        <f t="shared" si="37"/>
        <v>1.032258064516129</v>
      </c>
    </row>
    <row r="105" spans="2:18" ht="13.5" thickBot="1" x14ac:dyDescent="0.25">
      <c r="B105" s="493" t="s">
        <v>378</v>
      </c>
      <c r="C105" s="494" t="s">
        <v>210</v>
      </c>
      <c r="D105" s="494" t="s">
        <v>211</v>
      </c>
      <c r="E105" s="494" t="s">
        <v>214</v>
      </c>
      <c r="F105" s="626" t="s">
        <v>381</v>
      </c>
      <c r="G105" s="495">
        <v>8</v>
      </c>
      <c r="H105" s="496">
        <v>1</v>
      </c>
      <c r="I105" s="496">
        <v>20</v>
      </c>
      <c r="J105" s="497">
        <f t="shared" si="31"/>
        <v>24</v>
      </c>
      <c r="K105" s="497">
        <f t="shared" si="32"/>
        <v>20</v>
      </c>
      <c r="L105" s="497">
        <f>60/K105</f>
        <v>3</v>
      </c>
      <c r="M105" s="496">
        <v>6</v>
      </c>
      <c r="N105" s="496">
        <v>8</v>
      </c>
      <c r="O105" s="496">
        <v>33</v>
      </c>
      <c r="P105" s="606">
        <f t="shared" si="33"/>
        <v>48</v>
      </c>
      <c r="Q105" s="586">
        <f t="shared" si="36"/>
        <v>5.5</v>
      </c>
      <c r="R105" s="555">
        <f t="shared" si="37"/>
        <v>0.6875</v>
      </c>
    </row>
  </sheetData>
  <mergeCells count="10">
    <mergeCell ref="B5:R5"/>
    <mergeCell ref="B6:B7"/>
    <mergeCell ref="F6:F7"/>
    <mergeCell ref="E6:E7"/>
    <mergeCell ref="F74:F77"/>
    <mergeCell ref="F72:F73"/>
    <mergeCell ref="F37:F63"/>
    <mergeCell ref="F16:F36"/>
    <mergeCell ref="C6:C7"/>
    <mergeCell ref="D6:D7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N29"/>
  <sheetViews>
    <sheetView zoomScaleNormal="100" workbookViewId="0">
      <selection activeCell="C9" sqref="C9"/>
    </sheetView>
  </sheetViews>
  <sheetFormatPr defaultRowHeight="12.75" x14ac:dyDescent="0.2"/>
  <cols>
    <col min="2" max="2" width="13.7109375" customWidth="1"/>
    <col min="3" max="3" width="51.7109375" customWidth="1"/>
    <col min="4" max="4" width="58.7109375" customWidth="1"/>
    <col min="5" max="5" width="11.7109375" customWidth="1"/>
    <col min="6" max="6" width="13.28515625" customWidth="1"/>
    <col min="7" max="7" width="15.5703125" customWidth="1"/>
    <col min="8" max="8" width="11.7109375" customWidth="1"/>
    <col min="9" max="9" width="15.85546875" customWidth="1"/>
    <col min="10" max="10" width="14" customWidth="1"/>
    <col min="11" max="11" width="11.85546875" customWidth="1"/>
    <col min="12" max="12" width="18.140625" customWidth="1"/>
    <col min="13" max="13" width="16.85546875" customWidth="1"/>
    <col min="14" max="14" width="18.140625" customWidth="1"/>
  </cols>
  <sheetData>
    <row r="1" spans="2:16" ht="13.5" thickBot="1" x14ac:dyDescent="0.25"/>
    <row r="2" spans="2:16" x14ac:dyDescent="0.2">
      <c r="B2" s="656" t="s">
        <v>264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6" x14ac:dyDescent="0.2">
      <c r="B5" s="666"/>
      <c r="C5" s="668"/>
      <c r="D5" s="184" t="s">
        <v>28</v>
      </c>
      <c r="E5" s="182" t="s">
        <v>12</v>
      </c>
      <c r="F5" s="83" t="s">
        <v>13</v>
      </c>
      <c r="G5" s="83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16" x14ac:dyDescent="0.2">
      <c r="B6" s="32" t="s">
        <v>321</v>
      </c>
      <c r="C6" s="17" t="s">
        <v>142</v>
      </c>
      <c r="D6" s="20" t="s">
        <v>143</v>
      </c>
      <c r="E6" s="109">
        <v>28</v>
      </c>
      <c r="F6" s="33">
        <v>3</v>
      </c>
      <c r="G6" s="33">
        <v>60</v>
      </c>
      <c r="H6" s="2">
        <f>E6/(G6/60)</f>
        <v>28</v>
      </c>
      <c r="I6" s="2">
        <f>G6/F6</f>
        <v>20</v>
      </c>
      <c r="J6" s="2">
        <v>2</v>
      </c>
      <c r="K6" s="33">
        <v>32</v>
      </c>
      <c r="L6" s="33">
        <v>112</v>
      </c>
      <c r="M6" s="33">
        <v>1033</v>
      </c>
      <c r="N6" s="2">
        <f>E6*K6</f>
        <v>896</v>
      </c>
      <c r="O6" s="51">
        <f>SUM(M6/K6)</f>
        <v>32.28125</v>
      </c>
      <c r="P6" s="201">
        <f>SUM(M6/N6)</f>
        <v>1.1529017857142858</v>
      </c>
    </row>
    <row r="7" spans="2:16" x14ac:dyDescent="0.2">
      <c r="B7" s="32" t="s">
        <v>322</v>
      </c>
      <c r="C7" s="17" t="s">
        <v>144</v>
      </c>
      <c r="D7" s="20" t="s">
        <v>143</v>
      </c>
      <c r="E7" s="109">
        <v>23</v>
      </c>
      <c r="F7" s="33">
        <v>2</v>
      </c>
      <c r="G7" s="33">
        <v>60</v>
      </c>
      <c r="H7" s="2">
        <f>E7/(G7/60)</f>
        <v>23</v>
      </c>
      <c r="I7" s="2">
        <f>G7/F7</f>
        <v>30</v>
      </c>
      <c r="J7" s="2">
        <v>1</v>
      </c>
      <c r="K7" s="33">
        <v>7</v>
      </c>
      <c r="L7" s="33">
        <v>80</v>
      </c>
      <c r="M7" s="33">
        <v>255</v>
      </c>
      <c r="N7" s="2">
        <f>E7*K7</f>
        <v>161</v>
      </c>
      <c r="O7" s="35">
        <f>SUM(M7/K7)</f>
        <v>36.428571428571431</v>
      </c>
      <c r="P7" s="202">
        <f>SUM(M7/N7)</f>
        <v>1.5838509316770186</v>
      </c>
    </row>
    <row r="8" spans="2:16" x14ac:dyDescent="0.2">
      <c r="B8" s="32" t="s">
        <v>323</v>
      </c>
      <c r="C8" s="17" t="s">
        <v>145</v>
      </c>
      <c r="D8" s="21" t="s">
        <v>143</v>
      </c>
      <c r="E8" s="64">
        <v>28</v>
      </c>
      <c r="F8" s="33">
        <v>1</v>
      </c>
      <c r="G8" s="33">
        <v>60</v>
      </c>
      <c r="H8" s="2">
        <f>E8/(G8/60)</f>
        <v>28</v>
      </c>
      <c r="I8" s="2">
        <f>G8/F8</f>
        <v>60</v>
      </c>
      <c r="J8" s="2">
        <f>60/I8</f>
        <v>1</v>
      </c>
      <c r="K8" s="33">
        <v>2</v>
      </c>
      <c r="L8" s="33">
        <v>65</v>
      </c>
      <c r="M8" s="33">
        <v>122</v>
      </c>
      <c r="N8" s="2">
        <f>E8*K8</f>
        <v>56</v>
      </c>
      <c r="O8" s="35">
        <f>SUM(M8/K8)</f>
        <v>61</v>
      </c>
      <c r="P8" s="202">
        <f>SUM(M8/N8)</f>
        <v>2.1785714285714284</v>
      </c>
    </row>
    <row r="9" spans="2:16" x14ac:dyDescent="0.2">
      <c r="B9" s="32" t="s">
        <v>324</v>
      </c>
      <c r="C9" s="17" t="s">
        <v>146</v>
      </c>
      <c r="D9" s="21" t="s">
        <v>143</v>
      </c>
      <c r="E9" s="64">
        <v>30</v>
      </c>
      <c r="F9" s="33">
        <v>2</v>
      </c>
      <c r="G9" s="33">
        <v>60</v>
      </c>
      <c r="H9" s="2">
        <f>E9/(G9/60)</f>
        <v>30</v>
      </c>
      <c r="I9" s="2">
        <f>G9/F9</f>
        <v>30</v>
      </c>
      <c r="J9" s="2">
        <f>60/I9</f>
        <v>2</v>
      </c>
      <c r="K9" s="33">
        <v>11</v>
      </c>
      <c r="L9" s="33">
        <v>132</v>
      </c>
      <c r="M9" s="33">
        <v>444</v>
      </c>
      <c r="N9" s="2">
        <f>E9*K9</f>
        <v>330</v>
      </c>
      <c r="O9" s="35">
        <f>SUM(M9/K9)</f>
        <v>40.363636363636367</v>
      </c>
      <c r="P9" s="202">
        <f>SUM(M9/N9)</f>
        <v>1.3454545454545455</v>
      </c>
    </row>
    <row r="10" spans="2:16" ht="13.5" thickBot="1" x14ac:dyDescent="0.25">
      <c r="B10" s="674" t="s">
        <v>26</v>
      </c>
      <c r="C10" s="675"/>
      <c r="D10" s="675"/>
      <c r="E10" s="234">
        <v>27</v>
      </c>
      <c r="F10" s="253">
        <f>SUM(F6:F9)</f>
        <v>8</v>
      </c>
      <c r="G10" s="234" t="s">
        <v>0</v>
      </c>
      <c r="H10" s="234" t="s">
        <v>0</v>
      </c>
      <c r="I10" s="253" t="s">
        <v>0</v>
      </c>
      <c r="J10" s="274">
        <f>SUM(J6:J9)</f>
        <v>6</v>
      </c>
      <c r="K10" s="274">
        <f t="shared" ref="K10:N10" si="0">SUM(K6:K9)</f>
        <v>52</v>
      </c>
      <c r="L10" s="274">
        <f t="shared" si="0"/>
        <v>389</v>
      </c>
      <c r="M10" s="274">
        <f t="shared" si="0"/>
        <v>1854</v>
      </c>
      <c r="N10" s="274">
        <f t="shared" si="0"/>
        <v>1443</v>
      </c>
      <c r="O10" s="269">
        <f>SUM(M10/K10)</f>
        <v>35.653846153846153</v>
      </c>
      <c r="P10" s="270">
        <f>SUM(M10/N10)</f>
        <v>1.2848232848232848</v>
      </c>
    </row>
    <row r="11" spans="2:16" ht="13.5" thickBot="1" x14ac:dyDescent="0.25"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6" x14ac:dyDescent="0.2">
      <c r="B12" s="661" t="s">
        <v>257</v>
      </c>
      <c r="C12" s="662"/>
      <c r="D12" s="663"/>
      <c r="E12" s="662"/>
      <c r="F12" s="662"/>
      <c r="G12" s="662"/>
      <c r="H12" s="662"/>
      <c r="I12" s="662"/>
      <c r="J12" s="662"/>
      <c r="K12" s="662"/>
      <c r="L12" s="662"/>
      <c r="M12" s="662"/>
      <c r="N12" s="664"/>
      <c r="O12" s="258" t="s">
        <v>248</v>
      </c>
      <c r="P12" s="259"/>
    </row>
    <row r="13" spans="2:16" x14ac:dyDescent="0.2">
      <c r="B13" s="665" t="s">
        <v>2</v>
      </c>
      <c r="C13" s="667" t="s">
        <v>3</v>
      </c>
      <c r="D13" s="183"/>
      <c r="E13" s="181" t="s">
        <v>15</v>
      </c>
      <c r="F13" s="181" t="s">
        <v>4</v>
      </c>
      <c r="G13" s="181" t="s">
        <v>5</v>
      </c>
      <c r="H13" s="181" t="s">
        <v>6</v>
      </c>
      <c r="I13" s="181" t="s">
        <v>7</v>
      </c>
      <c r="J13" s="181" t="s">
        <v>8</v>
      </c>
      <c r="K13" s="181" t="s">
        <v>9</v>
      </c>
      <c r="L13" s="181" t="s">
        <v>10</v>
      </c>
      <c r="M13" s="181" t="s">
        <v>11</v>
      </c>
      <c r="N13" s="181" t="s">
        <v>16</v>
      </c>
      <c r="O13" s="84" t="s">
        <v>218</v>
      </c>
      <c r="P13" s="260" t="s">
        <v>29</v>
      </c>
    </row>
    <row r="14" spans="2:16" x14ac:dyDescent="0.2">
      <c r="B14" s="666"/>
      <c r="C14" s="669"/>
      <c r="D14" s="182" t="s">
        <v>291</v>
      </c>
      <c r="E14" s="182" t="s">
        <v>12</v>
      </c>
      <c r="F14" s="182" t="s">
        <v>13</v>
      </c>
      <c r="G14" s="182" t="s">
        <v>14</v>
      </c>
      <c r="H14" s="182" t="s">
        <v>1</v>
      </c>
      <c r="I14" s="182" t="s">
        <v>14</v>
      </c>
      <c r="J14" s="182" t="s">
        <v>13</v>
      </c>
      <c r="K14" s="182" t="s">
        <v>13</v>
      </c>
      <c r="L14" s="182" t="s">
        <v>13</v>
      </c>
      <c r="M14" s="182" t="s">
        <v>13</v>
      </c>
      <c r="N14" s="182" t="s">
        <v>12</v>
      </c>
      <c r="O14" s="56"/>
      <c r="P14" s="261"/>
    </row>
    <row r="15" spans="2:16" x14ac:dyDescent="0.2">
      <c r="B15" s="32" t="s">
        <v>321</v>
      </c>
      <c r="C15" s="17" t="s">
        <v>142</v>
      </c>
      <c r="D15" s="72" t="s">
        <v>247</v>
      </c>
      <c r="E15" s="109">
        <v>28</v>
      </c>
      <c r="F15" s="33">
        <v>3</v>
      </c>
      <c r="G15" s="33">
        <v>50</v>
      </c>
      <c r="H15" s="2">
        <f>E15/(G15/60)</f>
        <v>33.6</v>
      </c>
      <c r="I15" s="2">
        <f>G15/F15</f>
        <v>16.666666666666668</v>
      </c>
      <c r="J15" s="2">
        <v>2</v>
      </c>
      <c r="K15" s="33">
        <v>24</v>
      </c>
      <c r="L15" s="33">
        <v>112</v>
      </c>
      <c r="M15" s="33">
        <v>1033</v>
      </c>
      <c r="N15" s="2">
        <f>E15*K15</f>
        <v>672</v>
      </c>
      <c r="O15" s="51">
        <f>SUM(M15/K15)</f>
        <v>43.041666666666664</v>
      </c>
      <c r="P15" s="201">
        <f>SUM(M15/N15)</f>
        <v>1.5372023809523809</v>
      </c>
    </row>
    <row r="16" spans="2:16" x14ac:dyDescent="0.2">
      <c r="B16" s="32" t="s">
        <v>322</v>
      </c>
      <c r="C16" s="17" t="s">
        <v>144</v>
      </c>
      <c r="D16" s="72" t="s">
        <v>247</v>
      </c>
      <c r="E16" s="109">
        <v>23</v>
      </c>
      <c r="F16" s="33">
        <v>1</v>
      </c>
      <c r="G16" s="33">
        <v>40</v>
      </c>
      <c r="H16" s="2">
        <f>E16/(G16/60)</f>
        <v>34.5</v>
      </c>
      <c r="I16" s="2">
        <f>G16/F16</f>
        <v>40</v>
      </c>
      <c r="J16" s="2">
        <v>1</v>
      </c>
      <c r="K16" s="33">
        <v>5</v>
      </c>
      <c r="L16" s="33">
        <v>80</v>
      </c>
      <c r="M16" s="33">
        <v>255</v>
      </c>
      <c r="N16" s="2">
        <f>E16*K16</f>
        <v>115</v>
      </c>
      <c r="O16" s="35">
        <f>SUM(M16/K16)</f>
        <v>51</v>
      </c>
      <c r="P16" s="202">
        <f>SUM(M16/N16)</f>
        <v>2.2173913043478262</v>
      </c>
    </row>
    <row r="17" spans="1:118" x14ac:dyDescent="0.2">
      <c r="B17" s="32" t="s">
        <v>323</v>
      </c>
      <c r="C17" s="17" t="s">
        <v>145</v>
      </c>
      <c r="D17" s="72" t="s">
        <v>247</v>
      </c>
      <c r="E17" s="64">
        <v>28</v>
      </c>
      <c r="F17" s="33">
        <v>1</v>
      </c>
      <c r="G17" s="33">
        <v>50</v>
      </c>
      <c r="H17" s="2">
        <f>E17/(G17/60)</f>
        <v>33.6</v>
      </c>
      <c r="I17" s="2">
        <f>G17/F17</f>
        <v>50</v>
      </c>
      <c r="J17" s="2">
        <v>1</v>
      </c>
      <c r="K17" s="33">
        <v>2</v>
      </c>
      <c r="L17" s="33">
        <v>65</v>
      </c>
      <c r="M17" s="33">
        <v>122</v>
      </c>
      <c r="N17" s="2">
        <f>E17*K17</f>
        <v>56</v>
      </c>
      <c r="O17" s="35">
        <f>SUM(M17/K17)</f>
        <v>61</v>
      </c>
      <c r="P17" s="202">
        <f>SUM(M17/N17)</f>
        <v>2.1785714285714284</v>
      </c>
    </row>
    <row r="18" spans="1:118" x14ac:dyDescent="0.2">
      <c r="B18" s="32" t="s">
        <v>324</v>
      </c>
      <c r="C18" s="17" t="s">
        <v>146</v>
      </c>
      <c r="D18" s="72" t="s">
        <v>247</v>
      </c>
      <c r="E18" s="64">
        <v>30</v>
      </c>
      <c r="F18" s="33">
        <v>1</v>
      </c>
      <c r="G18" s="33">
        <v>50</v>
      </c>
      <c r="H18" s="2">
        <f>E18/(G18/60)</f>
        <v>36</v>
      </c>
      <c r="I18" s="2">
        <f>G18/F18</f>
        <v>50</v>
      </c>
      <c r="J18" s="2">
        <v>2</v>
      </c>
      <c r="K18" s="33">
        <v>7</v>
      </c>
      <c r="L18" s="33">
        <v>132</v>
      </c>
      <c r="M18" s="33">
        <v>444</v>
      </c>
      <c r="N18" s="2">
        <f>E18*K18</f>
        <v>210</v>
      </c>
      <c r="O18" s="35">
        <f>SUM(M18/K18)</f>
        <v>63.428571428571431</v>
      </c>
      <c r="P18" s="202">
        <f>SUM(M18/N18)</f>
        <v>2.1142857142857143</v>
      </c>
    </row>
    <row r="19" spans="1:118" ht="13.5" thickBot="1" x14ac:dyDescent="0.25">
      <c r="B19" s="674" t="s">
        <v>26</v>
      </c>
      <c r="C19" s="675"/>
      <c r="D19" s="675"/>
      <c r="E19" s="235" t="s">
        <v>0</v>
      </c>
      <c r="F19" s="253">
        <f>SUM(F15:F18)</f>
        <v>6</v>
      </c>
      <c r="G19" s="234" t="s">
        <v>0</v>
      </c>
      <c r="H19" s="234" t="s">
        <v>0</v>
      </c>
      <c r="I19" s="253" t="s">
        <v>0</v>
      </c>
      <c r="J19" s="274">
        <f>SUM(J15:J18)</f>
        <v>6</v>
      </c>
      <c r="K19" s="274">
        <f t="shared" ref="K19:N19" si="1">SUM(K15:K18)</f>
        <v>38</v>
      </c>
      <c r="L19" s="274">
        <f t="shared" si="1"/>
        <v>389</v>
      </c>
      <c r="M19" s="274">
        <f t="shared" si="1"/>
        <v>1854</v>
      </c>
      <c r="N19" s="274">
        <f t="shared" si="1"/>
        <v>1053</v>
      </c>
      <c r="O19" s="269">
        <f>SUM(M19/K19)</f>
        <v>48.789473684210527</v>
      </c>
      <c r="P19" s="270">
        <f>SUM(M19/N19)</f>
        <v>1.7606837606837606</v>
      </c>
    </row>
    <row r="20" spans="1:118" ht="13.5" thickBot="1" x14ac:dyDescent="0.25">
      <c r="B20" s="4"/>
      <c r="C20" s="5"/>
      <c r="D20" s="5"/>
      <c r="E20" s="6"/>
      <c r="F20" s="6"/>
      <c r="G20" s="6"/>
      <c r="H20" s="6"/>
      <c r="I20" s="7"/>
      <c r="J20" s="8"/>
      <c r="K20" s="8"/>
      <c r="L20" s="8"/>
      <c r="M20" s="9"/>
      <c r="N20" s="9"/>
    </row>
    <row r="21" spans="1:118" x14ac:dyDescent="0.2">
      <c r="B21" s="661" t="s">
        <v>265</v>
      </c>
      <c r="C21" s="662"/>
      <c r="D21" s="663"/>
      <c r="E21" s="662"/>
      <c r="F21" s="662"/>
      <c r="G21" s="662"/>
      <c r="H21" s="662"/>
      <c r="I21" s="662"/>
      <c r="J21" s="662"/>
      <c r="K21" s="662"/>
      <c r="L21" s="662"/>
      <c r="M21" s="662"/>
      <c r="N21" s="664"/>
      <c r="O21" s="258" t="s">
        <v>248</v>
      </c>
      <c r="P21" s="259"/>
    </row>
    <row r="22" spans="1:118" x14ac:dyDescent="0.2">
      <c r="B22" s="665" t="s">
        <v>2</v>
      </c>
      <c r="C22" s="680" t="s">
        <v>3</v>
      </c>
      <c r="D22" s="183"/>
      <c r="E22" s="181" t="s">
        <v>15</v>
      </c>
      <c r="F22" s="181" t="s">
        <v>4</v>
      </c>
      <c r="G22" s="181" t="s">
        <v>5</v>
      </c>
      <c r="H22" s="181" t="s">
        <v>6</v>
      </c>
      <c r="I22" s="181" t="s">
        <v>7</v>
      </c>
      <c r="J22" s="181" t="s">
        <v>8</v>
      </c>
      <c r="K22" s="181" t="s">
        <v>9</v>
      </c>
      <c r="L22" s="181" t="s">
        <v>10</v>
      </c>
      <c r="M22" s="181" t="s">
        <v>11</v>
      </c>
      <c r="N22" s="181" t="s">
        <v>16</v>
      </c>
      <c r="O22" s="84" t="s">
        <v>218</v>
      </c>
      <c r="P22" s="260" t="s">
        <v>29</v>
      </c>
    </row>
    <row r="23" spans="1:118" x14ac:dyDescent="0.2">
      <c r="B23" s="666"/>
      <c r="C23" s="669"/>
      <c r="D23" s="184" t="s">
        <v>270</v>
      </c>
      <c r="E23" s="182" t="s">
        <v>12</v>
      </c>
      <c r="F23" s="182" t="s">
        <v>13</v>
      </c>
      <c r="G23" s="182" t="s">
        <v>14</v>
      </c>
      <c r="H23" s="182" t="s">
        <v>1</v>
      </c>
      <c r="I23" s="182" t="s">
        <v>14</v>
      </c>
      <c r="J23" s="182" t="s">
        <v>13</v>
      </c>
      <c r="K23" s="182" t="s">
        <v>13</v>
      </c>
      <c r="L23" s="182" t="s">
        <v>13</v>
      </c>
      <c r="M23" s="182" t="s">
        <v>13</v>
      </c>
      <c r="N23" s="182" t="s">
        <v>12</v>
      </c>
      <c r="O23" s="56"/>
      <c r="P23" s="261"/>
    </row>
    <row r="24" spans="1:118" s="106" customFormat="1" x14ac:dyDescent="0.2">
      <c r="A24" s="88"/>
      <c r="B24" s="275"/>
      <c r="C24" s="103" t="s">
        <v>267</v>
      </c>
      <c r="D24" s="107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5"/>
      <c r="P24" s="276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</row>
    <row r="25" spans="1:118" x14ac:dyDescent="0.2">
      <c r="B25" s="249" t="s">
        <v>273</v>
      </c>
      <c r="C25" s="49" t="s">
        <v>266</v>
      </c>
      <c r="D25" s="72" t="s">
        <v>271</v>
      </c>
      <c r="E25" s="116">
        <v>22</v>
      </c>
      <c r="F25" s="33">
        <v>4</v>
      </c>
      <c r="G25" s="33">
        <v>40</v>
      </c>
      <c r="H25" s="2">
        <f>E25/(G25/60)</f>
        <v>33</v>
      </c>
      <c r="I25" s="2">
        <f>G25/F25</f>
        <v>10</v>
      </c>
      <c r="J25" s="2">
        <v>5</v>
      </c>
      <c r="K25" s="33">
        <v>35</v>
      </c>
      <c r="L25" s="33">
        <v>389</v>
      </c>
      <c r="M25" s="33">
        <v>1854</v>
      </c>
      <c r="N25" s="2">
        <f>E25*K25</f>
        <v>770</v>
      </c>
      <c r="O25" s="80">
        <f>SUM(M25/K25)</f>
        <v>52.971428571428568</v>
      </c>
      <c r="P25" s="266">
        <f>SUM(M25/N25)</f>
        <v>2.4077922077922076</v>
      </c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</row>
    <row r="26" spans="1:118" s="106" customFormat="1" x14ac:dyDescent="0.2">
      <c r="A26" s="88"/>
      <c r="B26" s="277"/>
      <c r="C26" s="108" t="s">
        <v>268</v>
      </c>
      <c r="D26" s="102"/>
      <c r="E26" s="117"/>
      <c r="F26" s="118"/>
      <c r="G26" s="118"/>
      <c r="H26" s="104"/>
      <c r="I26" s="104"/>
      <c r="J26" s="104"/>
      <c r="K26" s="118"/>
      <c r="L26" s="118"/>
      <c r="M26" s="118"/>
      <c r="N26" s="104"/>
      <c r="O26" s="121"/>
      <c r="P26" s="27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</row>
    <row r="27" spans="1:118" x14ac:dyDescent="0.2">
      <c r="B27" s="249" t="s">
        <v>274</v>
      </c>
      <c r="C27" s="49" t="s">
        <v>269</v>
      </c>
      <c r="D27" s="72" t="s">
        <v>272</v>
      </c>
      <c r="E27" s="116">
        <v>8</v>
      </c>
      <c r="F27" s="33">
        <v>1</v>
      </c>
      <c r="G27" s="33">
        <v>23</v>
      </c>
      <c r="H27" s="2">
        <f>E27/(G27/60)</f>
        <v>20.869565217391305</v>
      </c>
      <c r="I27" s="2">
        <f>G27/F27</f>
        <v>23</v>
      </c>
      <c r="J27" s="2">
        <v>3</v>
      </c>
      <c r="K27" s="33">
        <v>23</v>
      </c>
      <c r="L27" s="33">
        <v>195</v>
      </c>
      <c r="M27" s="33">
        <v>927</v>
      </c>
      <c r="N27" s="2">
        <f>E27*K27</f>
        <v>184</v>
      </c>
      <c r="O27" s="81">
        <f>SUM(M27/K27)</f>
        <v>40.304347826086953</v>
      </c>
      <c r="P27" s="262">
        <f>SUM(M27/N27)</f>
        <v>5.0380434782608692</v>
      </c>
    </row>
    <row r="28" spans="1:118" x14ac:dyDescent="0.2">
      <c r="B28" s="32"/>
      <c r="C28" s="17"/>
      <c r="D28" s="25"/>
      <c r="E28" s="119"/>
      <c r="F28" s="33"/>
      <c r="G28" s="33"/>
      <c r="H28" s="120"/>
      <c r="I28" s="120"/>
      <c r="J28" s="120"/>
      <c r="K28" s="33"/>
      <c r="L28" s="33"/>
      <c r="M28" s="33"/>
      <c r="N28" s="2"/>
      <c r="O28" s="81"/>
      <c r="P28" s="262"/>
    </row>
    <row r="29" spans="1:118" ht="13.5" thickBot="1" x14ac:dyDescent="0.25">
      <c r="B29" s="686" t="s">
        <v>27</v>
      </c>
      <c r="C29" s="687"/>
      <c r="D29" s="687"/>
      <c r="E29" s="205" t="s">
        <v>0</v>
      </c>
      <c r="F29" s="205">
        <f>SUM(F24:F28)</f>
        <v>5</v>
      </c>
      <c r="G29" s="205" t="s">
        <v>0</v>
      </c>
      <c r="H29" s="205" t="s">
        <v>0</v>
      </c>
      <c r="I29" s="214" t="s">
        <v>0</v>
      </c>
      <c r="J29" s="248">
        <f>SUM(J24:J28)</f>
        <v>8</v>
      </c>
      <c r="K29" s="248">
        <f>SUM(K24:K28)</f>
        <v>58</v>
      </c>
      <c r="L29" s="248">
        <f>SUM(L24:L28)</f>
        <v>584</v>
      </c>
      <c r="M29" s="224">
        <f>SUM(M24:M28)</f>
        <v>2781</v>
      </c>
      <c r="N29" s="248">
        <f>SUM(N24:N28)</f>
        <v>954</v>
      </c>
      <c r="O29" s="269">
        <f>SUM(M29/K29)</f>
        <v>47.948275862068968</v>
      </c>
      <c r="P29" s="279">
        <f>SUM(P25:P28)</f>
        <v>7.4458356860530763</v>
      </c>
    </row>
  </sheetData>
  <mergeCells count="13">
    <mergeCell ref="B12:N12"/>
    <mergeCell ref="B29:D29"/>
    <mergeCell ref="B13:B14"/>
    <mergeCell ref="C13:C14"/>
    <mergeCell ref="B19:D19"/>
    <mergeCell ref="B21:N21"/>
    <mergeCell ref="B22:B23"/>
    <mergeCell ref="C22:C23"/>
    <mergeCell ref="B2:N2"/>
    <mergeCell ref="B3:N3"/>
    <mergeCell ref="B4:B5"/>
    <mergeCell ref="C4:C5"/>
    <mergeCell ref="B10:D1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13"/>
  <sheetViews>
    <sheetView zoomScaleNormal="100" workbookViewId="0">
      <selection activeCell="K29" sqref="K29"/>
    </sheetView>
  </sheetViews>
  <sheetFormatPr defaultRowHeight="12.75" x14ac:dyDescent="0.2"/>
  <cols>
    <col min="2" max="2" width="14" customWidth="1"/>
    <col min="3" max="3" width="35.5703125" customWidth="1"/>
    <col min="4" max="4" width="43.140625" customWidth="1"/>
    <col min="5" max="5" width="10.5703125" customWidth="1"/>
    <col min="6" max="6" width="14.140625" customWidth="1"/>
    <col min="7" max="7" width="17" customWidth="1"/>
    <col min="8" max="8" width="14.85546875" customWidth="1"/>
    <col min="9" max="9" width="15.85546875" customWidth="1"/>
    <col min="10" max="10" width="13.85546875" customWidth="1"/>
    <col min="11" max="11" width="15.7109375" customWidth="1"/>
    <col min="12" max="12" width="18.7109375" customWidth="1"/>
    <col min="13" max="13" width="16" customWidth="1"/>
    <col min="14" max="14" width="18.28515625" customWidth="1"/>
  </cols>
  <sheetData>
    <row r="1" spans="2:16" ht="13.5" thickBot="1" x14ac:dyDescent="0.25"/>
    <row r="2" spans="2:16" x14ac:dyDescent="0.2">
      <c r="B2" s="656" t="s">
        <v>152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6" x14ac:dyDescent="0.2">
      <c r="B5" s="666"/>
      <c r="C5" s="668"/>
      <c r="D5" s="184" t="s">
        <v>28</v>
      </c>
      <c r="E5" s="182" t="s">
        <v>12</v>
      </c>
      <c r="F5" s="83" t="s">
        <v>13</v>
      </c>
      <c r="G5" s="83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16" x14ac:dyDescent="0.2">
      <c r="B6" s="32" t="s">
        <v>150</v>
      </c>
      <c r="C6" s="17" t="s">
        <v>151</v>
      </c>
      <c r="D6" s="17" t="s">
        <v>212</v>
      </c>
      <c r="E6" s="64">
        <v>11</v>
      </c>
      <c r="F6" s="33">
        <v>1</v>
      </c>
      <c r="G6" s="33">
        <v>15</v>
      </c>
      <c r="H6" s="2">
        <f>E6/(G6/60)</f>
        <v>44</v>
      </c>
      <c r="I6" s="45">
        <f>G6/F6</f>
        <v>15</v>
      </c>
      <c r="J6" s="45">
        <v>1</v>
      </c>
      <c r="K6" s="33">
        <v>12</v>
      </c>
      <c r="L6" s="33">
        <v>53</v>
      </c>
      <c r="M6" s="33">
        <v>228</v>
      </c>
      <c r="N6" s="45">
        <f>E6*K6</f>
        <v>132</v>
      </c>
      <c r="O6" s="35">
        <f>SUM(M6/K6)</f>
        <v>19</v>
      </c>
      <c r="P6" s="202">
        <f>SUM(M6/N6)</f>
        <v>1.7272727272727273</v>
      </c>
    </row>
    <row r="7" spans="2:16" ht="13.5" thickBot="1" x14ac:dyDescent="0.25">
      <c r="B7" s="674" t="s">
        <v>26</v>
      </c>
      <c r="C7" s="675"/>
      <c r="D7" s="675"/>
      <c r="E7" s="205">
        <v>11</v>
      </c>
      <c r="F7" s="205">
        <f>SUM(F6:F6)</f>
        <v>1</v>
      </c>
      <c r="G7" s="206" t="s">
        <v>0</v>
      </c>
      <c r="H7" s="206" t="s">
        <v>0</v>
      </c>
      <c r="I7" s="208" t="s">
        <v>0</v>
      </c>
      <c r="J7" s="205">
        <f>SUM(J6:J6)</f>
        <v>1</v>
      </c>
      <c r="K7" s="205">
        <f>SUM(K6:K6)</f>
        <v>12</v>
      </c>
      <c r="L7" s="205">
        <f>SUM(L6:L6)</f>
        <v>53</v>
      </c>
      <c r="M7" s="205">
        <f>SUM(M6:M6)</f>
        <v>228</v>
      </c>
      <c r="N7" s="205">
        <f>SUM(N6:N6)</f>
        <v>132</v>
      </c>
      <c r="O7" s="206"/>
      <c r="P7" s="280"/>
    </row>
    <row r="8" spans="2:16" ht="13.5" thickBot="1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6" x14ac:dyDescent="0.2">
      <c r="B9" s="661" t="s">
        <v>257</v>
      </c>
      <c r="C9" s="662"/>
      <c r="D9" s="663"/>
      <c r="E9" s="662"/>
      <c r="F9" s="662"/>
      <c r="G9" s="662"/>
      <c r="H9" s="662"/>
      <c r="I9" s="662"/>
      <c r="J9" s="662"/>
      <c r="K9" s="662"/>
      <c r="L9" s="662"/>
      <c r="M9" s="662"/>
      <c r="N9" s="664"/>
      <c r="O9" s="258" t="s">
        <v>248</v>
      </c>
      <c r="P9" s="259"/>
    </row>
    <row r="10" spans="2:16" x14ac:dyDescent="0.2">
      <c r="B10" s="665" t="s">
        <v>2</v>
      </c>
      <c r="C10" s="667" t="s">
        <v>3</v>
      </c>
      <c r="D10" s="183"/>
      <c r="E10" s="181" t="s">
        <v>15</v>
      </c>
      <c r="F10" s="181" t="s">
        <v>4</v>
      </c>
      <c r="G10" s="181" t="s">
        <v>5</v>
      </c>
      <c r="H10" s="181" t="s">
        <v>6</v>
      </c>
      <c r="I10" s="181" t="s">
        <v>7</v>
      </c>
      <c r="J10" s="181" t="s">
        <v>8</v>
      </c>
      <c r="K10" s="181" t="s">
        <v>9</v>
      </c>
      <c r="L10" s="181" t="s">
        <v>10</v>
      </c>
      <c r="M10" s="181" t="s">
        <v>11</v>
      </c>
      <c r="N10" s="181" t="s">
        <v>16</v>
      </c>
      <c r="O10" s="84" t="s">
        <v>218</v>
      </c>
      <c r="P10" s="260" t="s">
        <v>29</v>
      </c>
    </row>
    <row r="11" spans="2:16" x14ac:dyDescent="0.2">
      <c r="B11" s="666"/>
      <c r="C11" s="669"/>
      <c r="D11" s="182" t="s">
        <v>291</v>
      </c>
      <c r="E11" s="182" t="s">
        <v>12</v>
      </c>
      <c r="F11" s="182" t="s">
        <v>13</v>
      </c>
      <c r="G11" s="182" t="s">
        <v>14</v>
      </c>
      <c r="H11" s="182" t="s">
        <v>1</v>
      </c>
      <c r="I11" s="182" t="s">
        <v>14</v>
      </c>
      <c r="J11" s="182" t="s">
        <v>13</v>
      </c>
      <c r="K11" s="182" t="s">
        <v>13</v>
      </c>
      <c r="L11" s="182" t="s">
        <v>13</v>
      </c>
      <c r="M11" s="182" t="s">
        <v>13</v>
      </c>
      <c r="N11" s="182" t="s">
        <v>12</v>
      </c>
      <c r="O11" s="56"/>
      <c r="P11" s="261"/>
    </row>
    <row r="12" spans="2:16" x14ac:dyDescent="0.2">
      <c r="B12" s="32" t="s">
        <v>150</v>
      </c>
      <c r="C12" s="17" t="s">
        <v>151</v>
      </c>
      <c r="D12" s="72" t="s">
        <v>247</v>
      </c>
      <c r="E12" s="64">
        <v>11</v>
      </c>
      <c r="F12" s="33">
        <v>1</v>
      </c>
      <c r="G12" s="33">
        <v>15</v>
      </c>
      <c r="H12" s="2">
        <f>E12/(G12/60)</f>
        <v>44</v>
      </c>
      <c r="I12" s="45">
        <f>G12/F12</f>
        <v>15</v>
      </c>
      <c r="J12" s="45">
        <v>1</v>
      </c>
      <c r="K12" s="33">
        <v>7</v>
      </c>
      <c r="L12" s="33">
        <v>53</v>
      </c>
      <c r="M12" s="33">
        <v>228</v>
      </c>
      <c r="N12" s="45">
        <f>E12*K12</f>
        <v>77</v>
      </c>
      <c r="O12" s="35">
        <f>SUM(M12/K12)</f>
        <v>32.571428571428569</v>
      </c>
      <c r="P12" s="202">
        <f>SUM(M12/N12)</f>
        <v>2.9610389610389611</v>
      </c>
    </row>
    <row r="13" spans="2:16" ht="13.5" thickBot="1" x14ac:dyDescent="0.25">
      <c r="B13" s="674" t="s">
        <v>26</v>
      </c>
      <c r="C13" s="675"/>
      <c r="D13" s="675"/>
      <c r="E13" s="206" t="s">
        <v>0</v>
      </c>
      <c r="F13" s="205">
        <f>SUM(F12)</f>
        <v>1</v>
      </c>
      <c r="G13" s="206" t="s">
        <v>0</v>
      </c>
      <c r="H13" s="206" t="s">
        <v>0</v>
      </c>
      <c r="I13" s="208" t="s">
        <v>0</v>
      </c>
      <c r="J13" s="205">
        <f>SUM(J12)</f>
        <v>1</v>
      </c>
      <c r="K13" s="205">
        <f>SUM(K12)</f>
        <v>7</v>
      </c>
      <c r="L13" s="205">
        <f>SUM(L12)</f>
        <v>53</v>
      </c>
      <c r="M13" s="205">
        <f>SUM(M12)</f>
        <v>228</v>
      </c>
      <c r="N13" s="205">
        <f>SUM(N12)</f>
        <v>77</v>
      </c>
      <c r="O13" s="206"/>
      <c r="P13" s="280"/>
    </row>
  </sheetData>
  <mergeCells count="9">
    <mergeCell ref="B10:B11"/>
    <mergeCell ref="C10:C11"/>
    <mergeCell ref="B13:D13"/>
    <mergeCell ref="B9:N9"/>
    <mergeCell ref="B2:N2"/>
    <mergeCell ref="B3:N3"/>
    <mergeCell ref="B4:B5"/>
    <mergeCell ref="C4:C5"/>
    <mergeCell ref="B7:D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24"/>
  <sheetViews>
    <sheetView zoomScaleNormal="100" workbookViewId="0">
      <selection activeCell="C6" sqref="C6"/>
    </sheetView>
  </sheetViews>
  <sheetFormatPr defaultRowHeight="12.75" x14ac:dyDescent="0.2"/>
  <cols>
    <col min="2" max="2" width="13.5703125" customWidth="1"/>
    <col min="3" max="3" width="42.42578125" customWidth="1"/>
    <col min="4" max="4" width="29.42578125" customWidth="1"/>
    <col min="5" max="5" width="13.42578125" customWidth="1"/>
    <col min="6" max="6" width="13.85546875" customWidth="1"/>
    <col min="7" max="7" width="15.42578125" customWidth="1"/>
    <col min="8" max="8" width="10" customWidth="1"/>
    <col min="9" max="9" width="15.7109375" customWidth="1"/>
    <col min="10" max="10" width="14" customWidth="1"/>
    <col min="11" max="11" width="11.5703125" customWidth="1"/>
    <col min="12" max="12" width="17.85546875" customWidth="1"/>
    <col min="13" max="13" width="16.42578125" customWidth="1"/>
    <col min="14" max="14" width="18.42578125" customWidth="1"/>
    <col min="16" max="16" width="10.42578125" bestFit="1" customWidth="1"/>
  </cols>
  <sheetData>
    <row r="1" spans="2:16" ht="13.5" thickBot="1" x14ac:dyDescent="0.25"/>
    <row r="2" spans="2:16" x14ac:dyDescent="0.2">
      <c r="B2" s="656" t="s">
        <v>166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6" x14ac:dyDescent="0.2">
      <c r="B5" s="666"/>
      <c r="C5" s="668"/>
      <c r="D5" s="184" t="s">
        <v>28</v>
      </c>
      <c r="E5" s="182" t="s">
        <v>12</v>
      </c>
      <c r="F5" s="83" t="s">
        <v>13</v>
      </c>
      <c r="G5" s="83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16" x14ac:dyDescent="0.2">
      <c r="B6" s="29" t="s">
        <v>153</v>
      </c>
      <c r="C6" s="18" t="s">
        <v>154</v>
      </c>
      <c r="D6" s="18" t="s">
        <v>155</v>
      </c>
      <c r="E6" s="22">
        <v>57</v>
      </c>
      <c r="F6" s="33">
        <v>5</v>
      </c>
      <c r="G6" s="33">
        <v>80</v>
      </c>
      <c r="H6" s="2">
        <f t="shared" ref="H6:H11" si="0">E6/(G6/60)</f>
        <v>42.75</v>
      </c>
      <c r="I6" s="45">
        <f t="shared" ref="I6:I11" si="1">G6/F6</f>
        <v>16</v>
      </c>
      <c r="J6" s="45">
        <v>3</v>
      </c>
      <c r="K6" s="33">
        <v>32</v>
      </c>
      <c r="L6" s="33">
        <v>165</v>
      </c>
      <c r="M6" s="33">
        <v>1351</v>
      </c>
      <c r="N6" s="2">
        <f t="shared" ref="N6:N11" si="2">SUM(E6*K6)</f>
        <v>1824</v>
      </c>
      <c r="O6" s="51">
        <f t="shared" ref="O6:O12" si="3">SUM(M6/K6)</f>
        <v>42.21875</v>
      </c>
      <c r="P6" s="201">
        <f t="shared" ref="P6:P12" si="4">SUM(M6/N6)</f>
        <v>0.74067982456140347</v>
      </c>
    </row>
    <row r="7" spans="2:16" x14ac:dyDescent="0.2">
      <c r="B7" s="29" t="s">
        <v>156</v>
      </c>
      <c r="C7" s="18" t="s">
        <v>157</v>
      </c>
      <c r="D7" s="18" t="s">
        <v>155</v>
      </c>
      <c r="E7" s="22">
        <v>53</v>
      </c>
      <c r="F7" s="33">
        <v>1</v>
      </c>
      <c r="G7" s="33">
        <v>90</v>
      </c>
      <c r="H7" s="2">
        <f t="shared" si="0"/>
        <v>35.333333333333336</v>
      </c>
      <c r="I7" s="45">
        <f t="shared" si="1"/>
        <v>90</v>
      </c>
      <c r="J7" s="45">
        <v>1</v>
      </c>
      <c r="K7" s="33">
        <v>6</v>
      </c>
      <c r="L7" s="33">
        <v>68</v>
      </c>
      <c r="M7" s="33">
        <v>240</v>
      </c>
      <c r="N7" s="2">
        <f t="shared" si="2"/>
        <v>318</v>
      </c>
      <c r="O7" s="35">
        <f t="shared" si="3"/>
        <v>40</v>
      </c>
      <c r="P7" s="202">
        <f t="shared" si="4"/>
        <v>0.75471698113207553</v>
      </c>
    </row>
    <row r="8" spans="2:16" x14ac:dyDescent="0.2">
      <c r="B8" s="29" t="s">
        <v>158</v>
      </c>
      <c r="C8" s="61" t="s">
        <v>296</v>
      </c>
      <c r="D8" s="18" t="s">
        <v>159</v>
      </c>
      <c r="E8" s="22">
        <v>53</v>
      </c>
      <c r="F8" s="33">
        <v>3</v>
      </c>
      <c r="G8" s="33">
        <v>90</v>
      </c>
      <c r="H8" s="2">
        <f t="shared" si="0"/>
        <v>35.333333333333336</v>
      </c>
      <c r="I8" s="45">
        <f t="shared" si="1"/>
        <v>30</v>
      </c>
      <c r="J8" s="45">
        <v>3</v>
      </c>
      <c r="K8" s="33">
        <v>16</v>
      </c>
      <c r="L8" s="33">
        <v>182</v>
      </c>
      <c r="M8" s="33">
        <v>730</v>
      </c>
      <c r="N8" s="2">
        <f t="shared" si="2"/>
        <v>848</v>
      </c>
      <c r="O8" s="35">
        <f t="shared" si="3"/>
        <v>45.625</v>
      </c>
      <c r="P8" s="202">
        <f t="shared" si="4"/>
        <v>0.86084905660377353</v>
      </c>
    </row>
    <row r="9" spans="2:16" x14ac:dyDescent="0.2">
      <c r="B9" s="29" t="s">
        <v>160</v>
      </c>
      <c r="C9" s="18" t="s">
        <v>161</v>
      </c>
      <c r="D9" s="18" t="s">
        <v>155</v>
      </c>
      <c r="E9" s="22">
        <v>41</v>
      </c>
      <c r="F9" s="33">
        <v>1</v>
      </c>
      <c r="G9" s="33">
        <v>60</v>
      </c>
      <c r="H9" s="2">
        <f t="shared" si="0"/>
        <v>41</v>
      </c>
      <c r="I9" s="45">
        <f t="shared" si="1"/>
        <v>60</v>
      </c>
      <c r="J9" s="45">
        <v>1</v>
      </c>
      <c r="K9" s="33">
        <v>2</v>
      </c>
      <c r="L9" s="33">
        <v>47</v>
      </c>
      <c r="M9" s="33">
        <v>79</v>
      </c>
      <c r="N9" s="2">
        <f t="shared" si="2"/>
        <v>82</v>
      </c>
      <c r="O9" s="35">
        <f t="shared" si="3"/>
        <v>39.5</v>
      </c>
      <c r="P9" s="202">
        <f t="shared" si="4"/>
        <v>0.96341463414634143</v>
      </c>
    </row>
    <row r="10" spans="2:16" x14ac:dyDescent="0.2">
      <c r="B10" s="29" t="s">
        <v>162</v>
      </c>
      <c r="C10" s="18" t="s">
        <v>163</v>
      </c>
      <c r="D10" s="18" t="s">
        <v>155</v>
      </c>
      <c r="E10" s="22">
        <v>54</v>
      </c>
      <c r="F10" s="33">
        <v>1</v>
      </c>
      <c r="G10" s="33">
        <v>110</v>
      </c>
      <c r="H10" s="2">
        <f t="shared" si="0"/>
        <v>29.454545454545457</v>
      </c>
      <c r="I10" s="45">
        <f t="shared" si="1"/>
        <v>110</v>
      </c>
      <c r="J10" s="45">
        <v>2</v>
      </c>
      <c r="K10" s="33">
        <v>5</v>
      </c>
      <c r="L10" s="33">
        <v>47</v>
      </c>
      <c r="M10" s="33">
        <v>210</v>
      </c>
      <c r="N10" s="2">
        <f t="shared" si="2"/>
        <v>270</v>
      </c>
      <c r="O10" s="35">
        <f>SUM(M10/K10)</f>
        <v>42</v>
      </c>
      <c r="P10" s="202">
        <f t="shared" si="4"/>
        <v>0.77777777777777779</v>
      </c>
    </row>
    <row r="11" spans="2:16" x14ac:dyDescent="0.2">
      <c r="B11" s="29" t="s">
        <v>164</v>
      </c>
      <c r="C11" s="18" t="s">
        <v>165</v>
      </c>
      <c r="D11" s="18" t="s">
        <v>155</v>
      </c>
      <c r="E11" s="22">
        <v>56</v>
      </c>
      <c r="F11" s="33">
        <v>3</v>
      </c>
      <c r="G11" s="33">
        <v>120</v>
      </c>
      <c r="H11" s="2">
        <f t="shared" si="0"/>
        <v>28</v>
      </c>
      <c r="I11" s="45">
        <f t="shared" si="1"/>
        <v>40</v>
      </c>
      <c r="J11" s="45">
        <v>3</v>
      </c>
      <c r="K11" s="33">
        <v>17</v>
      </c>
      <c r="L11" s="33">
        <v>142</v>
      </c>
      <c r="M11" s="33">
        <v>686</v>
      </c>
      <c r="N11" s="2">
        <f t="shared" si="2"/>
        <v>952</v>
      </c>
      <c r="O11" s="35">
        <f t="shared" si="3"/>
        <v>40.352941176470587</v>
      </c>
      <c r="P11" s="202">
        <f t="shared" si="4"/>
        <v>0.72058823529411764</v>
      </c>
    </row>
    <row r="12" spans="2:16" ht="13.5" thickBot="1" x14ac:dyDescent="0.25">
      <c r="B12" s="676" t="s">
        <v>26</v>
      </c>
      <c r="C12" s="677"/>
      <c r="D12" s="677"/>
      <c r="E12" s="235"/>
      <c r="F12" s="234">
        <f>SUM(F6:F11)</f>
        <v>14</v>
      </c>
      <c r="G12" s="234" t="s">
        <v>0</v>
      </c>
      <c r="H12" s="235" t="s">
        <v>0</v>
      </c>
      <c r="I12" s="236" t="s">
        <v>0</v>
      </c>
      <c r="J12" s="237">
        <f>SUM(J6:J11)</f>
        <v>13</v>
      </c>
      <c r="K12" s="237">
        <f>SUM(K6:K11)</f>
        <v>78</v>
      </c>
      <c r="L12" s="237">
        <f>SUM(L6:L11)</f>
        <v>651</v>
      </c>
      <c r="M12" s="237">
        <f>SUM(M6:M11)</f>
        <v>3296</v>
      </c>
      <c r="N12" s="237">
        <f>SUM(N6:N11)</f>
        <v>4294</v>
      </c>
      <c r="O12" s="267">
        <f t="shared" si="3"/>
        <v>42.256410256410255</v>
      </c>
      <c r="P12" s="281">
        <f t="shared" si="4"/>
        <v>0.7675826734979041</v>
      </c>
    </row>
    <row r="13" spans="2:16" ht="13.5" thickBot="1" x14ac:dyDescent="0.25"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2:16" x14ac:dyDescent="0.2">
      <c r="B14" s="661" t="s">
        <v>257</v>
      </c>
      <c r="C14" s="662"/>
      <c r="D14" s="663"/>
      <c r="E14" s="662"/>
      <c r="F14" s="662"/>
      <c r="G14" s="662"/>
      <c r="H14" s="662"/>
      <c r="I14" s="662"/>
      <c r="J14" s="662"/>
      <c r="K14" s="662"/>
      <c r="L14" s="662"/>
      <c r="M14" s="662"/>
      <c r="N14" s="664"/>
      <c r="O14" s="258" t="s">
        <v>248</v>
      </c>
      <c r="P14" s="259"/>
    </row>
    <row r="15" spans="2:16" x14ac:dyDescent="0.2">
      <c r="B15" s="665" t="s">
        <v>2</v>
      </c>
      <c r="C15" s="667" t="s">
        <v>3</v>
      </c>
      <c r="D15" s="183"/>
      <c r="E15" s="181" t="s">
        <v>15</v>
      </c>
      <c r="F15" s="181" t="s">
        <v>4</v>
      </c>
      <c r="G15" s="181" t="s">
        <v>5</v>
      </c>
      <c r="H15" s="181" t="s">
        <v>6</v>
      </c>
      <c r="I15" s="181" t="s">
        <v>7</v>
      </c>
      <c r="J15" s="181" t="s">
        <v>8</v>
      </c>
      <c r="K15" s="181" t="s">
        <v>9</v>
      </c>
      <c r="L15" s="181" t="s">
        <v>10</v>
      </c>
      <c r="M15" s="181" t="s">
        <v>11</v>
      </c>
      <c r="N15" s="181" t="s">
        <v>16</v>
      </c>
      <c r="O15" s="84" t="s">
        <v>218</v>
      </c>
      <c r="P15" s="260" t="s">
        <v>29</v>
      </c>
    </row>
    <row r="16" spans="2:16" x14ac:dyDescent="0.2">
      <c r="B16" s="666"/>
      <c r="C16" s="669"/>
      <c r="D16" s="182" t="s">
        <v>291</v>
      </c>
      <c r="E16" s="182" t="s">
        <v>12</v>
      </c>
      <c r="F16" s="182" t="s">
        <v>13</v>
      </c>
      <c r="G16" s="182" t="s">
        <v>14</v>
      </c>
      <c r="H16" s="182" t="s">
        <v>1</v>
      </c>
      <c r="I16" s="182" t="s">
        <v>14</v>
      </c>
      <c r="J16" s="182" t="s">
        <v>13</v>
      </c>
      <c r="K16" s="182" t="s">
        <v>13</v>
      </c>
      <c r="L16" s="182" t="s">
        <v>13</v>
      </c>
      <c r="M16" s="182" t="s">
        <v>13</v>
      </c>
      <c r="N16" s="182" t="s">
        <v>12</v>
      </c>
      <c r="O16" s="56"/>
      <c r="P16" s="261"/>
    </row>
    <row r="17" spans="2:16" x14ac:dyDescent="0.2">
      <c r="B17" s="29" t="s">
        <v>153</v>
      </c>
      <c r="C17" s="18" t="s">
        <v>154</v>
      </c>
      <c r="D17" s="72" t="s">
        <v>247</v>
      </c>
      <c r="E17" s="77">
        <v>57</v>
      </c>
      <c r="F17" s="33">
        <v>3</v>
      </c>
      <c r="G17" s="33">
        <v>80</v>
      </c>
      <c r="H17" s="2">
        <f t="shared" ref="H17:H22" si="5">E17/(G17/60)</f>
        <v>42.75</v>
      </c>
      <c r="I17" s="2">
        <f t="shared" ref="I17:I22" si="6">G17/F17</f>
        <v>26.666666666666668</v>
      </c>
      <c r="J17" s="45">
        <v>3</v>
      </c>
      <c r="K17" s="33">
        <v>26</v>
      </c>
      <c r="L17" s="33">
        <v>165</v>
      </c>
      <c r="M17" s="33">
        <v>1351</v>
      </c>
      <c r="N17" s="2">
        <f t="shared" ref="N17:N22" si="7">SUM(E17*K17)</f>
        <v>1482</v>
      </c>
      <c r="O17" s="51">
        <f t="shared" ref="O17:O22" si="8">SUM(M17/K17)</f>
        <v>51.96153846153846</v>
      </c>
      <c r="P17" s="201">
        <f t="shared" ref="P17:P23" si="9">SUM(M17/N17)</f>
        <v>0.91160593792172739</v>
      </c>
    </row>
    <row r="18" spans="2:16" x14ac:dyDescent="0.2">
      <c r="B18" s="29" t="s">
        <v>156</v>
      </c>
      <c r="C18" s="18" t="s">
        <v>157</v>
      </c>
      <c r="D18" s="72" t="s">
        <v>247</v>
      </c>
      <c r="E18" s="77">
        <v>53</v>
      </c>
      <c r="F18" s="33">
        <v>1</v>
      </c>
      <c r="G18" s="33">
        <v>90</v>
      </c>
      <c r="H18" s="2">
        <f t="shared" si="5"/>
        <v>35.333333333333336</v>
      </c>
      <c r="I18" s="2">
        <f t="shared" si="6"/>
        <v>90</v>
      </c>
      <c r="J18" s="45">
        <v>1</v>
      </c>
      <c r="K18" s="33">
        <v>4</v>
      </c>
      <c r="L18" s="33">
        <v>68</v>
      </c>
      <c r="M18" s="33">
        <v>240</v>
      </c>
      <c r="N18" s="2">
        <f t="shared" si="7"/>
        <v>212</v>
      </c>
      <c r="O18" s="35">
        <f t="shared" si="8"/>
        <v>60</v>
      </c>
      <c r="P18" s="202">
        <f t="shared" si="9"/>
        <v>1.1320754716981132</v>
      </c>
    </row>
    <row r="19" spans="2:16" x14ac:dyDescent="0.2">
      <c r="B19" s="29" t="s">
        <v>158</v>
      </c>
      <c r="C19" s="61" t="s">
        <v>296</v>
      </c>
      <c r="D19" s="72" t="s">
        <v>247</v>
      </c>
      <c r="E19" s="77">
        <v>53</v>
      </c>
      <c r="F19" s="33">
        <v>3</v>
      </c>
      <c r="G19" s="33">
        <v>90</v>
      </c>
      <c r="H19" s="2">
        <f t="shared" si="5"/>
        <v>35.333333333333336</v>
      </c>
      <c r="I19" s="2">
        <f t="shared" si="6"/>
        <v>30</v>
      </c>
      <c r="J19" s="45">
        <f>60/I19</f>
        <v>2</v>
      </c>
      <c r="K19" s="33">
        <v>13</v>
      </c>
      <c r="L19" s="33">
        <v>182</v>
      </c>
      <c r="M19" s="33">
        <v>730</v>
      </c>
      <c r="N19" s="2">
        <f t="shared" si="7"/>
        <v>689</v>
      </c>
      <c r="O19" s="35">
        <f t="shared" si="8"/>
        <v>56.153846153846153</v>
      </c>
      <c r="P19" s="202">
        <f t="shared" si="9"/>
        <v>1.0595065312046443</v>
      </c>
    </row>
    <row r="20" spans="2:16" x14ac:dyDescent="0.2">
      <c r="B20" s="122" t="s">
        <v>160</v>
      </c>
      <c r="C20" s="61" t="s">
        <v>161</v>
      </c>
      <c r="D20" s="72" t="s">
        <v>247</v>
      </c>
      <c r="E20" s="77">
        <v>41</v>
      </c>
      <c r="F20" s="33">
        <v>1</v>
      </c>
      <c r="G20" s="33">
        <v>60</v>
      </c>
      <c r="H20" s="2">
        <f t="shared" si="5"/>
        <v>41</v>
      </c>
      <c r="I20" s="2">
        <f t="shared" si="6"/>
        <v>60</v>
      </c>
      <c r="J20" s="45">
        <f>60/I20</f>
        <v>1</v>
      </c>
      <c r="K20" s="33">
        <v>2</v>
      </c>
      <c r="L20" s="33">
        <v>47</v>
      </c>
      <c r="M20" s="33">
        <v>79</v>
      </c>
      <c r="N20" s="2">
        <f t="shared" si="7"/>
        <v>82</v>
      </c>
      <c r="O20" s="35">
        <f t="shared" si="8"/>
        <v>39.5</v>
      </c>
      <c r="P20" s="202">
        <f t="shared" si="9"/>
        <v>0.96341463414634143</v>
      </c>
    </row>
    <row r="21" spans="2:16" x14ac:dyDescent="0.2">
      <c r="B21" s="29" t="s">
        <v>162</v>
      </c>
      <c r="C21" s="18" t="s">
        <v>163</v>
      </c>
      <c r="D21" s="72" t="s">
        <v>247</v>
      </c>
      <c r="E21" s="77">
        <v>54</v>
      </c>
      <c r="F21" s="33">
        <v>1</v>
      </c>
      <c r="G21" s="33">
        <v>110</v>
      </c>
      <c r="H21" s="2">
        <f t="shared" si="5"/>
        <v>29.454545454545457</v>
      </c>
      <c r="I21" s="2">
        <f t="shared" si="6"/>
        <v>110</v>
      </c>
      <c r="J21" s="45">
        <v>1</v>
      </c>
      <c r="K21" s="33">
        <v>4</v>
      </c>
      <c r="L21" s="33">
        <v>47</v>
      </c>
      <c r="M21" s="33">
        <v>210</v>
      </c>
      <c r="N21" s="2">
        <f t="shared" si="7"/>
        <v>216</v>
      </c>
      <c r="O21" s="35">
        <f t="shared" si="8"/>
        <v>52.5</v>
      </c>
      <c r="P21" s="202">
        <f t="shared" si="9"/>
        <v>0.97222222222222221</v>
      </c>
    </row>
    <row r="22" spans="2:16" x14ac:dyDescent="0.2">
      <c r="B22" s="29" t="s">
        <v>164</v>
      </c>
      <c r="C22" s="18" t="s">
        <v>165</v>
      </c>
      <c r="D22" s="72" t="s">
        <v>247</v>
      </c>
      <c r="E22" s="77">
        <v>56</v>
      </c>
      <c r="F22" s="33">
        <v>2</v>
      </c>
      <c r="G22" s="33">
        <v>120</v>
      </c>
      <c r="H22" s="2">
        <f t="shared" si="5"/>
        <v>28</v>
      </c>
      <c r="I22" s="2">
        <f t="shared" si="6"/>
        <v>60</v>
      </c>
      <c r="J22" s="45">
        <f>60/I22</f>
        <v>1</v>
      </c>
      <c r="K22" s="33">
        <v>14</v>
      </c>
      <c r="L22" s="33">
        <v>142</v>
      </c>
      <c r="M22" s="33">
        <v>686</v>
      </c>
      <c r="N22" s="2">
        <f t="shared" si="7"/>
        <v>784</v>
      </c>
      <c r="O22" s="35">
        <f t="shared" si="8"/>
        <v>49</v>
      </c>
      <c r="P22" s="202">
        <f t="shared" si="9"/>
        <v>0.875</v>
      </c>
    </row>
    <row r="23" spans="2:16" ht="13.5" thickBot="1" x14ac:dyDescent="0.25">
      <c r="B23" s="676" t="s">
        <v>26</v>
      </c>
      <c r="C23" s="677"/>
      <c r="D23" s="677"/>
      <c r="E23" s="235"/>
      <c r="F23" s="234">
        <f>SUM(F17:F22)</f>
        <v>11</v>
      </c>
      <c r="G23" s="235" t="s">
        <v>0</v>
      </c>
      <c r="H23" s="235" t="s">
        <v>0</v>
      </c>
      <c r="I23" s="236" t="s">
        <v>0</v>
      </c>
      <c r="J23" s="237">
        <f>SUM(J17:J22)</f>
        <v>9</v>
      </c>
      <c r="K23" s="237">
        <f>SUM(K17:K22)</f>
        <v>63</v>
      </c>
      <c r="L23" s="237">
        <f>SUM(L17:L22)</f>
        <v>651</v>
      </c>
      <c r="M23" s="237">
        <f>SUM(M17:M22)</f>
        <v>3296</v>
      </c>
      <c r="N23" s="237">
        <f>SUM(N17:N22)</f>
        <v>3465</v>
      </c>
      <c r="O23" s="253">
        <f>SUM(O21:O22)</f>
        <v>101.5</v>
      </c>
      <c r="P23" s="281">
        <f t="shared" si="9"/>
        <v>0.9512265512265512</v>
      </c>
    </row>
    <row r="24" spans="2:16" x14ac:dyDescent="0.2">
      <c r="B24" s="4"/>
      <c r="C24" s="5"/>
      <c r="D24" s="5"/>
      <c r="E24" s="6"/>
      <c r="F24" s="6"/>
      <c r="G24" s="6"/>
      <c r="H24" s="6"/>
      <c r="I24" s="7"/>
      <c r="J24" s="8"/>
      <c r="K24" s="8"/>
      <c r="L24" s="8"/>
      <c r="M24" s="9"/>
      <c r="N24" s="9"/>
    </row>
  </sheetData>
  <mergeCells count="9">
    <mergeCell ref="B15:B16"/>
    <mergeCell ref="C15:C16"/>
    <mergeCell ref="B23:D23"/>
    <mergeCell ref="B14:N14"/>
    <mergeCell ref="B2:N2"/>
    <mergeCell ref="B3:N3"/>
    <mergeCell ref="B4:B5"/>
    <mergeCell ref="C4:C5"/>
    <mergeCell ref="B12:D1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19"/>
  <sheetViews>
    <sheetView zoomScaleNormal="100" workbookViewId="0">
      <selection activeCell="D6" sqref="D6:D9"/>
    </sheetView>
  </sheetViews>
  <sheetFormatPr defaultRowHeight="12.75" x14ac:dyDescent="0.2"/>
  <cols>
    <col min="2" max="2" width="12.85546875" customWidth="1"/>
    <col min="3" max="3" width="39.42578125" customWidth="1"/>
    <col min="4" max="4" width="27.42578125" customWidth="1"/>
    <col min="5" max="5" width="12.140625" customWidth="1"/>
    <col min="6" max="6" width="13.28515625" customWidth="1"/>
    <col min="7" max="7" width="15.42578125" customWidth="1"/>
    <col min="8" max="8" width="10.42578125" customWidth="1"/>
    <col min="9" max="9" width="16.140625" customWidth="1"/>
    <col min="10" max="10" width="13.7109375" customWidth="1"/>
    <col min="11" max="11" width="12.140625" customWidth="1"/>
    <col min="12" max="12" width="17.5703125" customWidth="1"/>
    <col min="13" max="13" width="16.140625" customWidth="1"/>
    <col min="14" max="14" width="17.85546875" customWidth="1"/>
  </cols>
  <sheetData>
    <row r="1" spans="2:16" ht="13.5" thickBot="1" x14ac:dyDescent="0.25"/>
    <row r="2" spans="2:16" x14ac:dyDescent="0.2">
      <c r="B2" s="656" t="s">
        <v>174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6" ht="13.5" thickBot="1" x14ac:dyDescent="0.25">
      <c r="B5" s="666"/>
      <c r="C5" s="668"/>
      <c r="D5" s="184" t="s">
        <v>28</v>
      </c>
      <c r="E5" s="182" t="s">
        <v>12</v>
      </c>
      <c r="F5" s="83" t="s">
        <v>13</v>
      </c>
      <c r="G5" s="83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16" x14ac:dyDescent="0.2">
      <c r="B6" s="28" t="s">
        <v>167</v>
      </c>
      <c r="C6" s="23" t="s">
        <v>275</v>
      </c>
      <c r="D6" s="23" t="s">
        <v>31</v>
      </c>
      <c r="E6" s="24">
        <v>29</v>
      </c>
      <c r="F6" s="13">
        <v>2</v>
      </c>
      <c r="G6" s="33">
        <v>60</v>
      </c>
      <c r="H6" s="45">
        <f>E6/(G6/60)</f>
        <v>29</v>
      </c>
      <c r="I6" s="2">
        <f>G6/F6</f>
        <v>30</v>
      </c>
      <c r="J6" s="45">
        <f>60/I6</f>
        <v>2</v>
      </c>
      <c r="K6" s="33">
        <v>24</v>
      </c>
      <c r="L6" s="33">
        <v>109</v>
      </c>
      <c r="M6" s="33">
        <v>1067</v>
      </c>
      <c r="N6" s="45">
        <f>E6*K6</f>
        <v>696</v>
      </c>
      <c r="O6" s="51">
        <f>SUM(M6/K6)</f>
        <v>44.458333333333336</v>
      </c>
      <c r="P6" s="201">
        <f>SUM(M6/N6)</f>
        <v>1.5330459770114941</v>
      </c>
    </row>
    <row r="7" spans="2:16" x14ac:dyDescent="0.2">
      <c r="B7" s="29" t="s">
        <v>168</v>
      </c>
      <c r="C7" s="18" t="s">
        <v>169</v>
      </c>
      <c r="D7" s="18" t="s">
        <v>42</v>
      </c>
      <c r="E7" s="22">
        <v>60</v>
      </c>
      <c r="F7" s="13">
        <v>1</v>
      </c>
      <c r="G7" s="33">
        <v>80</v>
      </c>
      <c r="H7" s="45">
        <f>E7/(G7/60)</f>
        <v>45</v>
      </c>
      <c r="I7" s="2">
        <f>G7/F7</f>
        <v>80</v>
      </c>
      <c r="J7" s="45">
        <v>1</v>
      </c>
      <c r="K7" s="33">
        <v>4</v>
      </c>
      <c r="L7" s="33">
        <v>52</v>
      </c>
      <c r="M7" s="33">
        <v>139</v>
      </c>
      <c r="N7" s="45">
        <f>E7*K7</f>
        <v>240</v>
      </c>
      <c r="O7" s="35">
        <f>SUM(M7/K7)</f>
        <v>34.75</v>
      </c>
      <c r="P7" s="202">
        <f>SUM(M7/N7)</f>
        <v>0.57916666666666672</v>
      </c>
    </row>
    <row r="8" spans="2:16" x14ac:dyDescent="0.2">
      <c r="B8" s="29" t="s">
        <v>170</v>
      </c>
      <c r="C8" s="18" t="s">
        <v>171</v>
      </c>
      <c r="D8" s="18" t="s">
        <v>42</v>
      </c>
      <c r="E8" s="22">
        <v>35</v>
      </c>
      <c r="F8" s="13">
        <v>1</v>
      </c>
      <c r="G8" s="33">
        <v>60</v>
      </c>
      <c r="H8" s="45">
        <f>E8/(G8/60)</f>
        <v>35</v>
      </c>
      <c r="I8" s="2">
        <f>G8/F8</f>
        <v>60</v>
      </c>
      <c r="J8" s="45">
        <f>60/I8</f>
        <v>1</v>
      </c>
      <c r="K8" s="33">
        <v>2</v>
      </c>
      <c r="L8" s="33">
        <v>53</v>
      </c>
      <c r="M8" s="33">
        <v>86</v>
      </c>
      <c r="N8" s="45">
        <f>E8*K8</f>
        <v>70</v>
      </c>
      <c r="O8" s="35">
        <f>SUM(M8/K8)</f>
        <v>43</v>
      </c>
      <c r="P8" s="202">
        <f>SUM(M8/N8)</f>
        <v>1.2285714285714286</v>
      </c>
    </row>
    <row r="9" spans="2:16" x14ac:dyDescent="0.2">
      <c r="B9" s="188" t="s">
        <v>172</v>
      </c>
      <c r="C9" s="18" t="s">
        <v>173</v>
      </c>
      <c r="D9" s="18" t="s">
        <v>42</v>
      </c>
      <c r="E9" s="22">
        <v>48</v>
      </c>
      <c r="F9" s="13">
        <v>1</v>
      </c>
      <c r="G9" s="33">
        <v>55</v>
      </c>
      <c r="H9" s="45">
        <f>E9/(G9/60)</f>
        <v>52.363636363636367</v>
      </c>
      <c r="I9" s="2">
        <f>G9/F9</f>
        <v>55</v>
      </c>
      <c r="J9" s="45">
        <v>1</v>
      </c>
      <c r="K9" s="33">
        <v>2</v>
      </c>
      <c r="L9" s="33">
        <v>69</v>
      </c>
      <c r="M9" s="33">
        <v>125</v>
      </c>
      <c r="N9" s="45">
        <f>E9*K9</f>
        <v>96</v>
      </c>
      <c r="O9" s="35">
        <f>SUM(M9/K9)</f>
        <v>62.5</v>
      </c>
      <c r="P9" s="202">
        <f>SUM(M9/N9)</f>
        <v>1.3020833333333333</v>
      </c>
    </row>
    <row r="10" spans="2:16" ht="13.5" thickBot="1" x14ac:dyDescent="0.25">
      <c r="B10" s="674" t="s">
        <v>26</v>
      </c>
      <c r="C10" s="675"/>
      <c r="D10" s="675"/>
      <c r="E10" s="206" t="s">
        <v>0</v>
      </c>
      <c r="F10" s="282">
        <f>SUM(F6:F9)</f>
        <v>5</v>
      </c>
      <c r="G10" s="282"/>
      <c r="H10" s="282"/>
      <c r="I10" s="282"/>
      <c r="J10" s="283">
        <f t="shared" ref="J10:M10" si="0">SUM(J6:J9)</f>
        <v>5</v>
      </c>
      <c r="K10" s="238">
        <f t="shared" si="0"/>
        <v>32</v>
      </c>
      <c r="L10" s="238">
        <f t="shared" si="0"/>
        <v>283</v>
      </c>
      <c r="M10" s="238">
        <f t="shared" si="0"/>
        <v>1417</v>
      </c>
      <c r="N10" s="238">
        <f>SUM(N6:N9)</f>
        <v>1102</v>
      </c>
      <c r="O10" s="282"/>
      <c r="P10" s="239"/>
    </row>
    <row r="11" spans="2:16" ht="13.5" thickBot="1" x14ac:dyDescent="0.25"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6" x14ac:dyDescent="0.2">
      <c r="B12" s="661" t="s">
        <v>257</v>
      </c>
      <c r="C12" s="662"/>
      <c r="D12" s="663"/>
      <c r="E12" s="662"/>
      <c r="F12" s="662"/>
      <c r="G12" s="662"/>
      <c r="H12" s="662"/>
      <c r="I12" s="662"/>
      <c r="J12" s="662"/>
      <c r="K12" s="662"/>
      <c r="L12" s="662"/>
      <c r="M12" s="662"/>
      <c r="N12" s="664"/>
      <c r="O12" s="258" t="s">
        <v>248</v>
      </c>
      <c r="P12" s="259"/>
    </row>
    <row r="13" spans="2:16" x14ac:dyDescent="0.2">
      <c r="B13" s="665" t="s">
        <v>2</v>
      </c>
      <c r="C13" s="667" t="s">
        <v>3</v>
      </c>
      <c r="D13" s="183"/>
      <c r="E13" s="181" t="s">
        <v>15</v>
      </c>
      <c r="F13" s="181" t="s">
        <v>4</v>
      </c>
      <c r="G13" s="181" t="s">
        <v>5</v>
      </c>
      <c r="H13" s="181" t="s">
        <v>6</v>
      </c>
      <c r="I13" s="181" t="s">
        <v>7</v>
      </c>
      <c r="J13" s="181" t="s">
        <v>8</v>
      </c>
      <c r="K13" s="181" t="s">
        <v>9</v>
      </c>
      <c r="L13" s="181" t="s">
        <v>10</v>
      </c>
      <c r="M13" s="181" t="s">
        <v>11</v>
      </c>
      <c r="N13" s="181" t="s">
        <v>16</v>
      </c>
      <c r="O13" s="84" t="s">
        <v>218</v>
      </c>
      <c r="P13" s="260" t="s">
        <v>29</v>
      </c>
    </row>
    <row r="14" spans="2:16" ht="13.5" thickBot="1" x14ac:dyDescent="0.25">
      <c r="B14" s="666"/>
      <c r="C14" s="669"/>
      <c r="D14" s="182" t="s">
        <v>246</v>
      </c>
      <c r="E14" s="182" t="s">
        <v>12</v>
      </c>
      <c r="F14" s="182" t="s">
        <v>13</v>
      </c>
      <c r="G14" s="182" t="s">
        <v>14</v>
      </c>
      <c r="H14" s="182" t="s">
        <v>1</v>
      </c>
      <c r="I14" s="182" t="s">
        <v>14</v>
      </c>
      <c r="J14" s="182" t="s">
        <v>13</v>
      </c>
      <c r="K14" s="182" t="s">
        <v>13</v>
      </c>
      <c r="L14" s="182" t="s">
        <v>13</v>
      </c>
      <c r="M14" s="182" t="s">
        <v>13</v>
      </c>
      <c r="N14" s="182" t="s">
        <v>12</v>
      </c>
      <c r="O14" s="56"/>
      <c r="P14" s="261"/>
    </row>
    <row r="15" spans="2:16" x14ac:dyDescent="0.2">
      <c r="B15" s="28" t="s">
        <v>167</v>
      </c>
      <c r="C15" s="23" t="s">
        <v>275</v>
      </c>
      <c r="D15" s="72" t="s">
        <v>247</v>
      </c>
      <c r="E15" s="24">
        <v>29</v>
      </c>
      <c r="F15" s="33">
        <v>2</v>
      </c>
      <c r="G15" s="33">
        <v>50</v>
      </c>
      <c r="H15" s="2">
        <f>E15/(G15/60)</f>
        <v>34.799999999999997</v>
      </c>
      <c r="I15" s="2">
        <f>G15/F15</f>
        <v>25</v>
      </c>
      <c r="J15" s="45">
        <v>2</v>
      </c>
      <c r="K15" s="145">
        <v>20</v>
      </c>
      <c r="L15" s="145">
        <v>109</v>
      </c>
      <c r="M15" s="145">
        <v>1067</v>
      </c>
      <c r="N15" s="45">
        <f>E15*K15</f>
        <v>580</v>
      </c>
      <c r="O15" s="51">
        <f>SUM(M15/K15)</f>
        <v>53.35</v>
      </c>
      <c r="P15" s="201">
        <f>SUM(M15/N15)</f>
        <v>1.8396551724137931</v>
      </c>
    </row>
    <row r="16" spans="2:16" x14ac:dyDescent="0.2">
      <c r="B16" s="97" t="s">
        <v>168</v>
      </c>
      <c r="C16" s="47" t="s">
        <v>169</v>
      </c>
      <c r="D16" s="71" t="s">
        <v>245</v>
      </c>
      <c r="E16" s="70">
        <v>60</v>
      </c>
      <c r="F16" s="33"/>
      <c r="G16" s="33"/>
      <c r="H16" s="2"/>
      <c r="I16" s="2"/>
      <c r="J16" s="45"/>
      <c r="K16" s="145"/>
      <c r="L16" s="145"/>
      <c r="M16" s="145"/>
      <c r="N16" s="45"/>
      <c r="O16" s="35"/>
      <c r="P16" s="202"/>
    </row>
    <row r="17" spans="2:16" x14ac:dyDescent="0.2">
      <c r="B17" s="29" t="s">
        <v>170</v>
      </c>
      <c r="C17" s="18" t="s">
        <v>171</v>
      </c>
      <c r="D17" s="72" t="s">
        <v>247</v>
      </c>
      <c r="E17" s="22">
        <v>35</v>
      </c>
      <c r="F17" s="33">
        <v>1</v>
      </c>
      <c r="G17" s="33">
        <v>60</v>
      </c>
      <c r="H17" s="2">
        <f>E17/(G17/60)</f>
        <v>35</v>
      </c>
      <c r="I17" s="2">
        <f>G17/F17</f>
        <v>60</v>
      </c>
      <c r="J17" s="45">
        <v>1</v>
      </c>
      <c r="K17" s="145">
        <v>2</v>
      </c>
      <c r="L17" s="145">
        <v>53</v>
      </c>
      <c r="M17" s="145">
        <v>86</v>
      </c>
      <c r="N17" s="45">
        <f>E17*K17</f>
        <v>70</v>
      </c>
      <c r="O17" s="35">
        <f>SUM(M17/K17)</f>
        <v>43</v>
      </c>
      <c r="P17" s="202">
        <f>SUM(M17/N17)</f>
        <v>1.2285714285714286</v>
      </c>
    </row>
    <row r="18" spans="2:16" x14ac:dyDescent="0.2">
      <c r="B18" s="97" t="s">
        <v>172</v>
      </c>
      <c r="C18" s="47" t="s">
        <v>173</v>
      </c>
      <c r="D18" s="71" t="s">
        <v>245</v>
      </c>
      <c r="E18" s="70">
        <v>48</v>
      </c>
      <c r="F18" s="13"/>
      <c r="G18" s="13"/>
      <c r="H18" s="2"/>
      <c r="I18" s="2"/>
      <c r="J18" s="45"/>
      <c r="K18" s="171"/>
      <c r="L18" s="171"/>
      <c r="M18" s="171"/>
      <c r="N18" s="45"/>
      <c r="O18" s="35"/>
      <c r="P18" s="202"/>
    </row>
    <row r="19" spans="2:16" ht="13.5" thickBot="1" x14ac:dyDescent="0.25">
      <c r="B19" s="674" t="s">
        <v>26</v>
      </c>
      <c r="C19" s="675"/>
      <c r="D19" s="675"/>
      <c r="E19" s="206" t="s">
        <v>0</v>
      </c>
      <c r="F19" s="282">
        <f>SUM(F15:F18)</f>
        <v>3</v>
      </c>
      <c r="G19" s="282"/>
      <c r="H19" s="282"/>
      <c r="I19" s="282"/>
      <c r="J19" s="283">
        <f>SUM(J15:J18)</f>
        <v>3</v>
      </c>
      <c r="K19" s="283">
        <f>SUM(K15:K18)</f>
        <v>22</v>
      </c>
      <c r="L19" s="283">
        <f>SUM(L15:L18)</f>
        <v>162</v>
      </c>
      <c r="M19" s="283">
        <f>SUM(M15:M18)</f>
        <v>1153</v>
      </c>
      <c r="N19" s="283">
        <f>SUM(N15:N18)</f>
        <v>650</v>
      </c>
      <c r="O19" s="282"/>
      <c r="P19" s="239"/>
    </row>
  </sheetData>
  <mergeCells count="9">
    <mergeCell ref="B13:B14"/>
    <mergeCell ref="C13:C14"/>
    <mergeCell ref="B19:D19"/>
    <mergeCell ref="B12:N12"/>
    <mergeCell ref="B2:N2"/>
    <mergeCell ref="B3:N3"/>
    <mergeCell ref="B4:B5"/>
    <mergeCell ref="C4:C5"/>
    <mergeCell ref="B10:D1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1"/>
  <sheetViews>
    <sheetView view="pageBreakPreview" zoomScale="60" zoomScaleNormal="100" workbookViewId="0">
      <selection activeCell="D6" sqref="D6:D10"/>
    </sheetView>
  </sheetViews>
  <sheetFormatPr defaultRowHeight="12.75" x14ac:dyDescent="0.2"/>
  <cols>
    <col min="2" max="2" width="12.85546875" customWidth="1"/>
    <col min="3" max="3" width="36.5703125" customWidth="1"/>
    <col min="4" max="4" width="44.42578125" customWidth="1"/>
    <col min="5" max="5" width="11.28515625" customWidth="1"/>
    <col min="6" max="6" width="14.28515625" customWidth="1"/>
    <col min="7" max="7" width="15.28515625" customWidth="1"/>
    <col min="8" max="8" width="11.7109375" customWidth="1"/>
    <col min="9" max="9" width="15.85546875" customWidth="1"/>
    <col min="10" max="11" width="13.5703125" customWidth="1"/>
    <col min="12" max="12" width="18.7109375" customWidth="1"/>
    <col min="13" max="13" width="16" customWidth="1"/>
    <col min="14" max="14" width="18.28515625" customWidth="1"/>
  </cols>
  <sheetData>
    <row r="1" spans="1:16" ht="13.5" thickBot="1" x14ac:dyDescent="0.25"/>
    <row r="2" spans="1:16" x14ac:dyDescent="0.2">
      <c r="B2" s="656" t="s">
        <v>282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1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1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1:16" x14ac:dyDescent="0.2">
      <c r="B5" s="666"/>
      <c r="C5" s="668"/>
      <c r="D5" s="184" t="s">
        <v>28</v>
      </c>
      <c r="E5" s="182" t="s">
        <v>12</v>
      </c>
      <c r="F5" s="83" t="s">
        <v>13</v>
      </c>
      <c r="G5" s="83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1:16" x14ac:dyDescent="0.2">
      <c r="A6" s="36"/>
      <c r="B6" s="30" t="s">
        <v>175</v>
      </c>
      <c r="C6" s="19" t="s">
        <v>176</v>
      </c>
      <c r="D6" s="19" t="s">
        <v>212</v>
      </c>
      <c r="E6" s="191">
        <v>16</v>
      </c>
      <c r="F6" s="33">
        <v>1</v>
      </c>
      <c r="G6" s="33">
        <v>25</v>
      </c>
      <c r="H6" s="2">
        <f>E6/(G6/60)</f>
        <v>38.4</v>
      </c>
      <c r="I6" s="45">
        <f>G6/F6</f>
        <v>25</v>
      </c>
      <c r="J6" s="45">
        <v>1</v>
      </c>
      <c r="K6" s="145">
        <v>8</v>
      </c>
      <c r="L6" s="145">
        <v>35</v>
      </c>
      <c r="M6" s="145">
        <v>137</v>
      </c>
      <c r="N6" s="45">
        <f>E6*K6</f>
        <v>128</v>
      </c>
      <c r="O6" s="80">
        <f t="shared" ref="O6:O11" si="0">SUM(M6/K6)</f>
        <v>17.125</v>
      </c>
      <c r="P6" s="266">
        <f t="shared" ref="P6:P11" si="1">SUM(M6/N6)</f>
        <v>1.0703125</v>
      </c>
    </row>
    <row r="7" spans="1:16" x14ac:dyDescent="0.2">
      <c r="A7" s="36"/>
      <c r="B7" s="32" t="s">
        <v>177</v>
      </c>
      <c r="C7" s="17" t="s">
        <v>178</v>
      </c>
      <c r="D7" s="17" t="s">
        <v>212</v>
      </c>
      <c r="E7" s="192">
        <v>25</v>
      </c>
      <c r="F7" s="33">
        <v>1</v>
      </c>
      <c r="G7" s="33">
        <v>35</v>
      </c>
      <c r="H7" s="2">
        <f>E7/(G7/60)</f>
        <v>42.857142857142854</v>
      </c>
      <c r="I7" s="45">
        <f>G7/F7</f>
        <v>35</v>
      </c>
      <c r="J7" s="45">
        <v>1</v>
      </c>
      <c r="K7" s="145">
        <v>10</v>
      </c>
      <c r="L7" s="145">
        <v>69</v>
      </c>
      <c r="M7" s="145">
        <v>258</v>
      </c>
      <c r="N7" s="45">
        <f>E7*K7</f>
        <v>250</v>
      </c>
      <c r="O7" s="81">
        <f t="shared" si="0"/>
        <v>25.8</v>
      </c>
      <c r="P7" s="262">
        <f t="shared" si="1"/>
        <v>1.032</v>
      </c>
    </row>
    <row r="8" spans="1:16" x14ac:dyDescent="0.2">
      <c r="A8" s="36"/>
      <c r="B8" s="29" t="s">
        <v>179</v>
      </c>
      <c r="C8" s="18" t="s">
        <v>180</v>
      </c>
      <c r="D8" s="18" t="s">
        <v>149</v>
      </c>
      <c r="E8" s="174">
        <v>35</v>
      </c>
      <c r="F8" s="33">
        <v>6</v>
      </c>
      <c r="G8" s="33">
        <v>45</v>
      </c>
      <c r="H8" s="2">
        <f>E8/(G8/60)</f>
        <v>46.666666666666664</v>
      </c>
      <c r="I8" s="45">
        <f>G8/F8</f>
        <v>7.5</v>
      </c>
      <c r="J8" s="45">
        <v>6</v>
      </c>
      <c r="K8" s="145">
        <v>33</v>
      </c>
      <c r="L8" s="145">
        <v>202</v>
      </c>
      <c r="M8" s="145">
        <v>1190</v>
      </c>
      <c r="N8" s="45">
        <f>E8*K8</f>
        <v>1155</v>
      </c>
      <c r="O8" s="81">
        <f t="shared" si="0"/>
        <v>36.060606060606062</v>
      </c>
      <c r="P8" s="262">
        <f t="shared" si="1"/>
        <v>1.0303030303030303</v>
      </c>
    </row>
    <row r="9" spans="1:16" x14ac:dyDescent="0.2">
      <c r="A9" s="36"/>
      <c r="B9" s="29" t="s">
        <v>181</v>
      </c>
      <c r="C9" s="18" t="s">
        <v>182</v>
      </c>
      <c r="D9" s="18" t="s">
        <v>149</v>
      </c>
      <c r="E9" s="174">
        <v>38</v>
      </c>
      <c r="F9" s="33">
        <v>1</v>
      </c>
      <c r="G9" s="33">
        <v>50</v>
      </c>
      <c r="H9" s="2">
        <f>E9/(G9/60)</f>
        <v>45.6</v>
      </c>
      <c r="I9" s="45">
        <f>G9/F9</f>
        <v>50</v>
      </c>
      <c r="J9" s="45">
        <v>1</v>
      </c>
      <c r="K9" s="145">
        <v>2</v>
      </c>
      <c r="L9" s="145">
        <v>43</v>
      </c>
      <c r="M9" s="145">
        <v>75</v>
      </c>
      <c r="N9" s="45">
        <f>E9*K9</f>
        <v>76</v>
      </c>
      <c r="O9" s="81">
        <f t="shared" si="0"/>
        <v>37.5</v>
      </c>
      <c r="P9" s="262">
        <f t="shared" si="1"/>
        <v>0.98684210526315785</v>
      </c>
    </row>
    <row r="10" spans="1:16" x14ac:dyDescent="0.2">
      <c r="B10" s="32" t="s">
        <v>147</v>
      </c>
      <c r="C10" s="49" t="s">
        <v>148</v>
      </c>
      <c r="D10" s="18" t="s">
        <v>149</v>
      </c>
      <c r="E10" s="191">
        <v>20</v>
      </c>
      <c r="F10" s="33">
        <v>1</v>
      </c>
      <c r="G10" s="33">
        <v>30</v>
      </c>
      <c r="H10" s="2">
        <f>E10/(G10/60)</f>
        <v>40</v>
      </c>
      <c r="I10" s="45">
        <f>G10/F10</f>
        <v>30</v>
      </c>
      <c r="J10" s="45">
        <v>1</v>
      </c>
      <c r="K10" s="145">
        <v>2</v>
      </c>
      <c r="L10" s="145">
        <v>42</v>
      </c>
      <c r="M10" s="145">
        <v>75</v>
      </c>
      <c r="N10" s="45">
        <f>E10*K10</f>
        <v>40</v>
      </c>
      <c r="O10" s="80">
        <f t="shared" si="0"/>
        <v>37.5</v>
      </c>
      <c r="P10" s="266">
        <f t="shared" si="1"/>
        <v>1.875</v>
      </c>
    </row>
    <row r="11" spans="1:16" ht="13.5" thickBot="1" x14ac:dyDescent="0.25">
      <c r="B11" s="676" t="s">
        <v>26</v>
      </c>
      <c r="C11" s="677"/>
      <c r="D11" s="677"/>
      <c r="E11" s="253">
        <v>27</v>
      </c>
      <c r="F11" s="284">
        <f>SUM(F6:F10)</f>
        <v>10</v>
      </c>
      <c r="G11" s="285"/>
      <c r="H11" s="285"/>
      <c r="I11" s="285"/>
      <c r="J11" s="286">
        <f>SUM(J6:J10)</f>
        <v>10</v>
      </c>
      <c r="K11" s="286">
        <f>SUM(K6:K10)</f>
        <v>55</v>
      </c>
      <c r="L11" s="286">
        <f>SUM(L6:L10)</f>
        <v>391</v>
      </c>
      <c r="M11" s="286">
        <f>SUM(M6:M10)</f>
        <v>1735</v>
      </c>
      <c r="N11" s="286">
        <f>SUM(N6:N10)</f>
        <v>1649</v>
      </c>
      <c r="O11" s="284">
        <f t="shared" si="0"/>
        <v>31.545454545454547</v>
      </c>
      <c r="P11" s="287">
        <f t="shared" si="1"/>
        <v>1.052152819890843</v>
      </c>
    </row>
    <row r="12" spans="1:16" ht="13.5" thickBot="1" x14ac:dyDescent="0.25"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6" x14ac:dyDescent="0.2">
      <c r="B13" s="661" t="s">
        <v>295</v>
      </c>
      <c r="C13" s="662"/>
      <c r="D13" s="662"/>
      <c r="E13" s="662"/>
      <c r="F13" s="662"/>
      <c r="G13" s="662"/>
      <c r="H13" s="662"/>
      <c r="I13" s="662"/>
      <c r="J13" s="662"/>
      <c r="K13" s="662"/>
      <c r="L13" s="662"/>
      <c r="M13" s="662"/>
      <c r="N13" s="662"/>
      <c r="O13" s="226" t="s">
        <v>248</v>
      </c>
      <c r="P13" s="227"/>
    </row>
    <row r="14" spans="1:16" x14ac:dyDescent="0.2">
      <c r="B14" s="665" t="s">
        <v>2</v>
      </c>
      <c r="C14" s="680" t="s">
        <v>3</v>
      </c>
      <c r="D14" s="183"/>
      <c r="E14" s="181" t="s">
        <v>15</v>
      </c>
      <c r="F14" s="181" t="s">
        <v>4</v>
      </c>
      <c r="G14" s="181" t="s">
        <v>5</v>
      </c>
      <c r="H14" s="181" t="s">
        <v>6</v>
      </c>
      <c r="I14" s="181" t="s">
        <v>7</v>
      </c>
      <c r="J14" s="181" t="s">
        <v>8</v>
      </c>
      <c r="K14" s="181" t="s">
        <v>9</v>
      </c>
      <c r="L14" s="181" t="s">
        <v>10</v>
      </c>
      <c r="M14" s="181" t="s">
        <v>11</v>
      </c>
      <c r="N14" s="181" t="s">
        <v>16</v>
      </c>
      <c r="O14" s="183" t="s">
        <v>218</v>
      </c>
      <c r="P14" s="199" t="s">
        <v>29</v>
      </c>
    </row>
    <row r="15" spans="1:16" x14ac:dyDescent="0.2">
      <c r="B15" s="666"/>
      <c r="C15" s="669"/>
      <c r="D15" s="182" t="s">
        <v>291</v>
      </c>
      <c r="E15" s="182" t="s">
        <v>12</v>
      </c>
      <c r="F15" s="182" t="s">
        <v>13</v>
      </c>
      <c r="G15" s="182" t="s">
        <v>14</v>
      </c>
      <c r="H15" s="182" t="s">
        <v>1</v>
      </c>
      <c r="I15" s="182" t="s">
        <v>14</v>
      </c>
      <c r="J15" s="182" t="s">
        <v>13</v>
      </c>
      <c r="K15" s="182" t="s">
        <v>13</v>
      </c>
      <c r="L15" s="182" t="s">
        <v>13</v>
      </c>
      <c r="M15" s="182" t="s">
        <v>13</v>
      </c>
      <c r="N15" s="182" t="s">
        <v>12</v>
      </c>
      <c r="O15" s="54"/>
      <c r="P15" s="200"/>
    </row>
    <row r="16" spans="1:16" x14ac:dyDescent="0.2">
      <c r="B16" s="30" t="s">
        <v>175</v>
      </c>
      <c r="C16" s="19" t="s">
        <v>176</v>
      </c>
      <c r="D16" s="72" t="s">
        <v>247</v>
      </c>
      <c r="E16" s="191">
        <v>16</v>
      </c>
      <c r="F16" s="33">
        <v>1</v>
      </c>
      <c r="G16" s="33">
        <v>25</v>
      </c>
      <c r="H16" s="2">
        <f>E16/(G16/60)</f>
        <v>38.4</v>
      </c>
      <c r="I16" s="45">
        <f>G16/F16</f>
        <v>25</v>
      </c>
      <c r="J16" s="45">
        <v>1</v>
      </c>
      <c r="K16" s="145">
        <v>4</v>
      </c>
      <c r="L16" s="145">
        <v>35</v>
      </c>
      <c r="M16" s="145">
        <v>137</v>
      </c>
      <c r="N16" s="45">
        <f>E16*K16</f>
        <v>64</v>
      </c>
      <c r="O16" s="80">
        <f t="shared" ref="O16:O21" si="2">SUM(M16/K16)</f>
        <v>34.25</v>
      </c>
      <c r="P16" s="266">
        <f t="shared" ref="P16:P21" si="3">SUM(M16/N16)</f>
        <v>2.140625</v>
      </c>
    </row>
    <row r="17" spans="1:16" x14ac:dyDescent="0.2">
      <c r="B17" s="32" t="s">
        <v>177</v>
      </c>
      <c r="C17" s="17" t="s">
        <v>178</v>
      </c>
      <c r="D17" s="72" t="s">
        <v>247</v>
      </c>
      <c r="E17" s="192">
        <v>25</v>
      </c>
      <c r="F17" s="33">
        <v>1</v>
      </c>
      <c r="G17" s="33">
        <v>35</v>
      </c>
      <c r="H17" s="2">
        <f>E17/(G17/60)</f>
        <v>42.857142857142854</v>
      </c>
      <c r="I17" s="45">
        <f>G17/F17</f>
        <v>35</v>
      </c>
      <c r="J17" s="45">
        <f>60/I17</f>
        <v>1.7142857142857142</v>
      </c>
      <c r="K17" s="145">
        <v>7</v>
      </c>
      <c r="L17" s="145">
        <v>69</v>
      </c>
      <c r="M17" s="145">
        <v>258</v>
      </c>
      <c r="N17" s="45">
        <f>E17*K17</f>
        <v>175</v>
      </c>
      <c r="O17" s="81">
        <f t="shared" si="2"/>
        <v>36.857142857142854</v>
      </c>
      <c r="P17" s="262">
        <f t="shared" si="3"/>
        <v>1.4742857142857142</v>
      </c>
    </row>
    <row r="18" spans="1:16" x14ac:dyDescent="0.2">
      <c r="B18" s="29" t="s">
        <v>179</v>
      </c>
      <c r="C18" s="18" t="s">
        <v>180</v>
      </c>
      <c r="D18" s="72" t="s">
        <v>247</v>
      </c>
      <c r="E18" s="174">
        <v>35</v>
      </c>
      <c r="F18" s="33">
        <v>4</v>
      </c>
      <c r="G18" s="33">
        <v>50</v>
      </c>
      <c r="H18" s="2">
        <f>E18/(G18/60)</f>
        <v>42</v>
      </c>
      <c r="I18" s="45">
        <f>G18/F18</f>
        <v>12.5</v>
      </c>
      <c r="J18" s="45">
        <f>60/I18</f>
        <v>4.8</v>
      </c>
      <c r="K18" s="145">
        <v>22</v>
      </c>
      <c r="L18" s="145">
        <v>202</v>
      </c>
      <c r="M18" s="145">
        <v>1190</v>
      </c>
      <c r="N18" s="45">
        <f>E18*K18</f>
        <v>770</v>
      </c>
      <c r="O18" s="81">
        <f t="shared" si="2"/>
        <v>54.090909090909093</v>
      </c>
      <c r="P18" s="262">
        <f t="shared" si="3"/>
        <v>1.5454545454545454</v>
      </c>
    </row>
    <row r="19" spans="1:16" x14ac:dyDescent="0.2">
      <c r="A19" s="36"/>
      <c r="B19" s="122" t="s">
        <v>181</v>
      </c>
      <c r="C19" s="61" t="s">
        <v>182</v>
      </c>
      <c r="D19" s="72" t="s">
        <v>247</v>
      </c>
      <c r="E19" s="174">
        <v>38</v>
      </c>
      <c r="F19" s="33">
        <v>1</v>
      </c>
      <c r="G19" s="33">
        <v>55</v>
      </c>
      <c r="H19" s="2">
        <f>E19/(G19/60)</f>
        <v>41.454545454545453</v>
      </c>
      <c r="I19" s="45">
        <f>G19/F19</f>
        <v>55</v>
      </c>
      <c r="J19" s="45">
        <f>60/I19</f>
        <v>1.0909090909090908</v>
      </c>
      <c r="K19" s="145">
        <v>2</v>
      </c>
      <c r="L19" s="145">
        <v>43</v>
      </c>
      <c r="M19" s="145">
        <v>75</v>
      </c>
      <c r="N19" s="45">
        <f>E19*K19</f>
        <v>76</v>
      </c>
      <c r="O19" s="81">
        <f t="shared" si="2"/>
        <v>37.5</v>
      </c>
      <c r="P19" s="262">
        <f t="shared" si="3"/>
        <v>0.98684210526315785</v>
      </c>
    </row>
    <row r="20" spans="1:16" x14ac:dyDescent="0.2">
      <c r="B20" s="32" t="s">
        <v>147</v>
      </c>
      <c r="C20" s="49" t="s">
        <v>148</v>
      </c>
      <c r="D20" s="72" t="s">
        <v>247</v>
      </c>
      <c r="E20" s="191">
        <v>20</v>
      </c>
      <c r="F20" s="33">
        <v>1</v>
      </c>
      <c r="G20" s="33">
        <v>30</v>
      </c>
      <c r="H20" s="2">
        <f>E20/(G20/60)</f>
        <v>40</v>
      </c>
      <c r="I20" s="45">
        <f>G20/F20</f>
        <v>30</v>
      </c>
      <c r="J20" s="45">
        <f>60/I20</f>
        <v>2</v>
      </c>
      <c r="K20" s="145">
        <v>2</v>
      </c>
      <c r="L20" s="145">
        <v>42</v>
      </c>
      <c r="M20" s="145">
        <v>75</v>
      </c>
      <c r="N20" s="45">
        <f>E20*K20</f>
        <v>40</v>
      </c>
      <c r="O20" s="80">
        <f t="shared" si="2"/>
        <v>37.5</v>
      </c>
      <c r="P20" s="266">
        <f>SUM(M20/N20)</f>
        <v>1.875</v>
      </c>
    </row>
    <row r="21" spans="1:16" ht="13.5" thickBot="1" x14ac:dyDescent="0.25">
      <c r="B21" s="676" t="s">
        <v>26</v>
      </c>
      <c r="C21" s="677"/>
      <c r="D21" s="677"/>
      <c r="E21" s="253">
        <v>27</v>
      </c>
      <c r="F21" s="254">
        <f>SUM(F16:F20)</f>
        <v>8</v>
      </c>
      <c r="G21" s="235" t="s">
        <v>0</v>
      </c>
      <c r="H21" s="235" t="s">
        <v>0</v>
      </c>
      <c r="I21" s="288" t="s">
        <v>0</v>
      </c>
      <c r="J21" s="286">
        <f>SUM(J16:J20)</f>
        <v>10.605194805194806</v>
      </c>
      <c r="K21" s="286">
        <f>SUM(K16:K20)</f>
        <v>37</v>
      </c>
      <c r="L21" s="286">
        <f>SUM(L16:L20)</f>
        <v>391</v>
      </c>
      <c r="M21" s="286">
        <f>SUM(M16:M20)</f>
        <v>1735</v>
      </c>
      <c r="N21" s="286">
        <f>SUM(N16:N20)</f>
        <v>1125</v>
      </c>
      <c r="O21" s="284">
        <f t="shared" si="2"/>
        <v>46.891891891891895</v>
      </c>
      <c r="P21" s="287">
        <f t="shared" si="3"/>
        <v>1.5422222222222222</v>
      </c>
    </row>
  </sheetData>
  <mergeCells count="9">
    <mergeCell ref="B14:B15"/>
    <mergeCell ref="C14:C15"/>
    <mergeCell ref="B21:D21"/>
    <mergeCell ref="B13:N13"/>
    <mergeCell ref="B2:N2"/>
    <mergeCell ref="B3:N3"/>
    <mergeCell ref="B4:B5"/>
    <mergeCell ref="C4:C5"/>
    <mergeCell ref="B11:D11"/>
  </mergeCells>
  <pageMargins left="0.511811024" right="0.511811024" top="0.78740157499999996" bottom="0.78740157499999996" header="0.31496062000000002" footer="0.31496062000000002"/>
  <pageSetup paperSize="9" scale="98" orientation="landscape" r:id="rId1"/>
  <colBreaks count="1" manualBreakCount="1">
    <brk id="6" max="20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19"/>
  <sheetViews>
    <sheetView zoomScaleNormal="100" workbookViewId="0">
      <selection activeCell="C4" sqref="C4:C5"/>
    </sheetView>
  </sheetViews>
  <sheetFormatPr defaultRowHeight="12.75" x14ac:dyDescent="0.2"/>
  <cols>
    <col min="2" max="2" width="13.42578125" customWidth="1"/>
    <col min="3" max="3" width="45.28515625" customWidth="1"/>
    <col min="4" max="4" width="28.85546875" customWidth="1"/>
    <col min="5" max="5" width="11.5703125" customWidth="1"/>
    <col min="6" max="6" width="13.140625" customWidth="1"/>
    <col min="7" max="7" width="16" customWidth="1"/>
    <col min="8" max="8" width="10.140625" customWidth="1"/>
    <col min="9" max="9" width="15.42578125" customWidth="1"/>
    <col min="10" max="10" width="14.28515625" customWidth="1"/>
    <col min="11" max="11" width="12.140625" customWidth="1"/>
    <col min="12" max="12" width="18.140625" customWidth="1"/>
    <col min="13" max="13" width="16" customWidth="1"/>
    <col min="14" max="14" width="19.140625" customWidth="1"/>
  </cols>
  <sheetData>
    <row r="1" spans="2:16" ht="13.5" thickBot="1" x14ac:dyDescent="0.25"/>
    <row r="2" spans="2:16" x14ac:dyDescent="0.2">
      <c r="B2" s="656" t="s">
        <v>192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6" ht="13.5" thickBot="1" x14ac:dyDescent="0.25">
      <c r="B5" s="666"/>
      <c r="C5" s="668"/>
      <c r="D5" s="184" t="s">
        <v>28</v>
      </c>
      <c r="E5" s="182" t="s">
        <v>12</v>
      </c>
      <c r="F5" s="83" t="s">
        <v>13</v>
      </c>
      <c r="G5" s="83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16" x14ac:dyDescent="0.2">
      <c r="B6" s="28" t="s">
        <v>183</v>
      </c>
      <c r="C6" s="23" t="s">
        <v>184</v>
      </c>
      <c r="D6" s="23" t="s">
        <v>185</v>
      </c>
      <c r="E6" s="193">
        <v>34</v>
      </c>
      <c r="F6" s="33">
        <v>2</v>
      </c>
      <c r="G6" s="33">
        <v>65</v>
      </c>
      <c r="H6" s="2">
        <f>E6/(G6/60)</f>
        <v>31.384615384615387</v>
      </c>
      <c r="I6" s="2">
        <f>G6/F6</f>
        <v>32.5</v>
      </c>
      <c r="J6" s="45">
        <v>2</v>
      </c>
      <c r="K6" s="33">
        <v>18</v>
      </c>
      <c r="L6" s="33">
        <v>78</v>
      </c>
      <c r="M6" s="33">
        <v>954</v>
      </c>
      <c r="N6" s="45">
        <f>E6*K6</f>
        <v>612</v>
      </c>
      <c r="O6" s="51">
        <f>SUM(M6/K6)</f>
        <v>53</v>
      </c>
      <c r="P6" s="201">
        <f>SUM(M6/N6)</f>
        <v>1.5588235294117647</v>
      </c>
    </row>
    <row r="7" spans="2:16" x14ac:dyDescent="0.2">
      <c r="B7" s="29" t="s">
        <v>186</v>
      </c>
      <c r="C7" s="18" t="s">
        <v>187</v>
      </c>
      <c r="D7" s="18" t="s">
        <v>185</v>
      </c>
      <c r="E7" s="163">
        <v>33</v>
      </c>
      <c r="F7" s="33">
        <v>1</v>
      </c>
      <c r="G7" s="33">
        <v>65</v>
      </c>
      <c r="H7" s="85">
        <f>E7/(G7/60)</f>
        <v>30.461538461538463</v>
      </c>
      <c r="I7" s="85">
        <f>G7/F7</f>
        <v>65</v>
      </c>
      <c r="J7" s="91">
        <v>1</v>
      </c>
      <c r="K7" s="33">
        <v>10</v>
      </c>
      <c r="L7" s="33">
        <v>66</v>
      </c>
      <c r="M7" s="33">
        <v>310</v>
      </c>
      <c r="N7" s="91">
        <f>E7*K7</f>
        <v>330</v>
      </c>
      <c r="O7" s="100">
        <f>SUM(M7/K7)</f>
        <v>31</v>
      </c>
      <c r="P7" s="289">
        <f>SUM(M7/N7)</f>
        <v>0.93939393939393945</v>
      </c>
    </row>
    <row r="8" spans="2:16" x14ac:dyDescent="0.2">
      <c r="B8" s="29" t="s">
        <v>188</v>
      </c>
      <c r="C8" s="18" t="s">
        <v>189</v>
      </c>
      <c r="D8" s="18" t="s">
        <v>185</v>
      </c>
      <c r="E8" s="163">
        <v>21</v>
      </c>
      <c r="F8" s="33">
        <v>1</v>
      </c>
      <c r="G8" s="33">
        <v>30</v>
      </c>
      <c r="H8" s="85">
        <f>E8/(G8/60)</f>
        <v>42</v>
      </c>
      <c r="I8" s="85">
        <f>G8/F8</f>
        <v>30</v>
      </c>
      <c r="J8" s="91">
        <v>1</v>
      </c>
      <c r="K8" s="33">
        <v>6</v>
      </c>
      <c r="L8" s="33">
        <v>35</v>
      </c>
      <c r="M8" s="33">
        <v>128</v>
      </c>
      <c r="N8" s="91">
        <f>E8*K8</f>
        <v>126</v>
      </c>
      <c r="O8" s="100">
        <f>SUM(M8/K8)</f>
        <v>21.333333333333332</v>
      </c>
      <c r="P8" s="289">
        <f>SUM(M8/N8)</f>
        <v>1.0158730158730158</v>
      </c>
    </row>
    <row r="9" spans="2:16" x14ac:dyDescent="0.2">
      <c r="B9" s="29" t="s">
        <v>190</v>
      </c>
      <c r="C9" s="18" t="s">
        <v>191</v>
      </c>
      <c r="D9" s="18" t="s">
        <v>185</v>
      </c>
      <c r="E9" s="163">
        <v>18</v>
      </c>
      <c r="F9" s="33">
        <v>1</v>
      </c>
      <c r="G9" s="33">
        <v>25</v>
      </c>
      <c r="H9" s="85">
        <f>E9/(G9/60)</f>
        <v>43.199999999999996</v>
      </c>
      <c r="I9" s="85">
        <f>G9/F9</f>
        <v>25</v>
      </c>
      <c r="J9" s="91">
        <v>1</v>
      </c>
      <c r="K9" s="33">
        <v>11</v>
      </c>
      <c r="L9" s="33">
        <v>69</v>
      </c>
      <c r="M9" s="33">
        <v>468</v>
      </c>
      <c r="N9" s="91">
        <f>E9*K9</f>
        <v>198</v>
      </c>
      <c r="O9" s="100">
        <f>SUM(M9/K9)</f>
        <v>42.545454545454547</v>
      </c>
      <c r="P9" s="289">
        <f>SUM(M9/N9)</f>
        <v>2.3636363636363638</v>
      </c>
    </row>
    <row r="10" spans="2:16" ht="13.5" thickBot="1" x14ac:dyDescent="0.25">
      <c r="B10" s="676" t="s">
        <v>26</v>
      </c>
      <c r="C10" s="677"/>
      <c r="D10" s="677"/>
      <c r="E10" s="253">
        <v>27</v>
      </c>
      <c r="F10" s="234">
        <f>SUM(F6:F9)</f>
        <v>5</v>
      </c>
      <c r="G10" s="234" t="s">
        <v>0</v>
      </c>
      <c r="H10" s="234" t="s">
        <v>0</v>
      </c>
      <c r="I10" s="234"/>
      <c r="J10" s="237">
        <f t="shared" ref="J10:N10" si="0">SUM(J6:J9)</f>
        <v>5</v>
      </c>
      <c r="K10" s="234">
        <f t="shared" si="0"/>
        <v>45</v>
      </c>
      <c r="L10" s="234">
        <f t="shared" si="0"/>
        <v>248</v>
      </c>
      <c r="M10" s="234">
        <f t="shared" si="0"/>
        <v>1860</v>
      </c>
      <c r="N10" s="237">
        <f t="shared" si="0"/>
        <v>1266</v>
      </c>
      <c r="O10" s="267">
        <f>SUM(M10/K10)</f>
        <v>41.333333333333336</v>
      </c>
      <c r="P10" s="290">
        <f>SUM(M10/N10)</f>
        <v>1.4691943127962086</v>
      </c>
    </row>
    <row r="11" spans="2:16" ht="13.5" thickBot="1" x14ac:dyDescent="0.25"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2:16" x14ac:dyDescent="0.2">
      <c r="B12" s="661" t="s">
        <v>257</v>
      </c>
      <c r="C12" s="662"/>
      <c r="D12" s="663"/>
      <c r="E12" s="662"/>
      <c r="F12" s="662"/>
      <c r="G12" s="662"/>
      <c r="H12" s="662"/>
      <c r="I12" s="662"/>
      <c r="J12" s="662"/>
      <c r="K12" s="662"/>
      <c r="L12" s="662"/>
      <c r="M12" s="662"/>
      <c r="N12" s="664"/>
      <c r="O12" s="258" t="s">
        <v>248</v>
      </c>
      <c r="P12" s="259"/>
    </row>
    <row r="13" spans="2:16" x14ac:dyDescent="0.2">
      <c r="B13" s="665" t="s">
        <v>2</v>
      </c>
      <c r="C13" s="667" t="s">
        <v>3</v>
      </c>
      <c r="D13" s="183"/>
      <c r="E13" s="181" t="s">
        <v>15</v>
      </c>
      <c r="F13" s="181" t="s">
        <v>4</v>
      </c>
      <c r="G13" s="181" t="s">
        <v>5</v>
      </c>
      <c r="H13" s="181" t="s">
        <v>6</v>
      </c>
      <c r="I13" s="181" t="s">
        <v>7</v>
      </c>
      <c r="J13" s="181" t="s">
        <v>8</v>
      </c>
      <c r="K13" s="181" t="s">
        <v>9</v>
      </c>
      <c r="L13" s="181" t="s">
        <v>10</v>
      </c>
      <c r="M13" s="181" t="s">
        <v>11</v>
      </c>
      <c r="N13" s="181" t="s">
        <v>16</v>
      </c>
      <c r="O13" s="84" t="s">
        <v>218</v>
      </c>
      <c r="P13" s="260" t="s">
        <v>29</v>
      </c>
    </row>
    <row r="14" spans="2:16" ht="13.5" thickBot="1" x14ac:dyDescent="0.25">
      <c r="B14" s="666"/>
      <c r="C14" s="669"/>
      <c r="D14" s="182" t="s">
        <v>246</v>
      </c>
      <c r="E14" s="182" t="s">
        <v>12</v>
      </c>
      <c r="F14" s="182" t="s">
        <v>13</v>
      </c>
      <c r="G14" s="182" t="s">
        <v>14</v>
      </c>
      <c r="H14" s="182" t="s">
        <v>1</v>
      </c>
      <c r="I14" s="182" t="s">
        <v>14</v>
      </c>
      <c r="J14" s="182" t="s">
        <v>13</v>
      </c>
      <c r="K14" s="182" t="s">
        <v>13</v>
      </c>
      <c r="L14" s="182" t="s">
        <v>13</v>
      </c>
      <c r="M14" s="182" t="s">
        <v>13</v>
      </c>
      <c r="N14" s="182" t="s">
        <v>12</v>
      </c>
      <c r="O14" s="56"/>
      <c r="P14" s="261"/>
    </row>
    <row r="15" spans="2:16" x14ac:dyDescent="0.2">
      <c r="B15" s="28" t="s">
        <v>183</v>
      </c>
      <c r="C15" s="23" t="s">
        <v>184</v>
      </c>
      <c r="D15" s="123" t="s">
        <v>247</v>
      </c>
      <c r="E15" s="193">
        <v>34</v>
      </c>
      <c r="F15" s="33">
        <v>2</v>
      </c>
      <c r="G15" s="33">
        <v>65</v>
      </c>
      <c r="H15" s="85">
        <f>E15/(G15/60)</f>
        <v>31.384615384615387</v>
      </c>
      <c r="I15" s="85">
        <f>G15/F15</f>
        <v>32.5</v>
      </c>
      <c r="J15" s="91">
        <v>2</v>
      </c>
      <c r="K15" s="33">
        <v>18</v>
      </c>
      <c r="L15" s="33">
        <v>78</v>
      </c>
      <c r="M15" s="33">
        <v>954</v>
      </c>
      <c r="N15" s="91">
        <f>E15*K15</f>
        <v>612</v>
      </c>
      <c r="O15" s="133">
        <f>SUM(M15/K15)</f>
        <v>53</v>
      </c>
      <c r="P15" s="244">
        <f>SUM(M15/N15)</f>
        <v>1.5588235294117647</v>
      </c>
    </row>
    <row r="16" spans="2:16" x14ac:dyDescent="0.2">
      <c r="B16" s="29" t="s">
        <v>186</v>
      </c>
      <c r="C16" s="18" t="s">
        <v>187</v>
      </c>
      <c r="D16" s="123" t="s">
        <v>247</v>
      </c>
      <c r="E16" s="163">
        <v>33</v>
      </c>
      <c r="F16" s="33">
        <v>1</v>
      </c>
      <c r="G16" s="33">
        <v>65</v>
      </c>
      <c r="H16" s="85">
        <f>E16/(G16/60)</f>
        <v>30.461538461538463</v>
      </c>
      <c r="I16" s="85">
        <f>G16/F16</f>
        <v>65</v>
      </c>
      <c r="J16" s="91">
        <v>1</v>
      </c>
      <c r="K16" s="33">
        <v>6</v>
      </c>
      <c r="L16" s="33">
        <v>66</v>
      </c>
      <c r="M16" s="33">
        <v>310</v>
      </c>
      <c r="N16" s="91">
        <f>E16*K16</f>
        <v>198</v>
      </c>
      <c r="O16" s="100">
        <f>SUM(M16/K16)</f>
        <v>51.666666666666664</v>
      </c>
      <c r="P16" s="289">
        <f>SUM(M16/N16)</f>
        <v>1.5656565656565657</v>
      </c>
    </row>
    <row r="17" spans="2:16" x14ac:dyDescent="0.2">
      <c r="B17" s="29" t="s">
        <v>188</v>
      </c>
      <c r="C17" s="18" t="s">
        <v>189</v>
      </c>
      <c r="D17" s="123" t="s">
        <v>247</v>
      </c>
      <c r="E17" s="163">
        <v>21</v>
      </c>
      <c r="F17" s="33">
        <v>1</v>
      </c>
      <c r="G17" s="33">
        <v>30</v>
      </c>
      <c r="H17" s="85">
        <f>E17/(G17/60)</f>
        <v>42</v>
      </c>
      <c r="I17" s="85">
        <f>G17/F17</f>
        <v>30</v>
      </c>
      <c r="J17" s="91">
        <v>1</v>
      </c>
      <c r="K17" s="33">
        <v>4</v>
      </c>
      <c r="L17" s="33">
        <v>35</v>
      </c>
      <c r="M17" s="33">
        <v>128</v>
      </c>
      <c r="N17" s="91">
        <f>E17*K17</f>
        <v>84</v>
      </c>
      <c r="O17" s="100">
        <f>SUM(M17/K17)</f>
        <v>32</v>
      </c>
      <c r="P17" s="289">
        <f>SUM(M17/N17)</f>
        <v>1.5238095238095237</v>
      </c>
    </row>
    <row r="18" spans="2:16" x14ac:dyDescent="0.2">
      <c r="B18" s="29" t="s">
        <v>190</v>
      </c>
      <c r="C18" s="18" t="s">
        <v>191</v>
      </c>
      <c r="D18" s="123" t="s">
        <v>247</v>
      </c>
      <c r="E18" s="163">
        <v>18</v>
      </c>
      <c r="F18" s="33">
        <v>1</v>
      </c>
      <c r="G18" s="33">
        <v>25</v>
      </c>
      <c r="H18" s="85">
        <f>E18/(G18/60)</f>
        <v>43.199999999999996</v>
      </c>
      <c r="I18" s="85">
        <f>G18/F18</f>
        <v>25</v>
      </c>
      <c r="J18" s="91">
        <v>1</v>
      </c>
      <c r="K18" s="33">
        <v>11</v>
      </c>
      <c r="L18" s="33">
        <v>69</v>
      </c>
      <c r="M18" s="33">
        <v>468</v>
      </c>
      <c r="N18" s="91">
        <f>E18*K18</f>
        <v>198</v>
      </c>
      <c r="O18" s="100">
        <f>SUM(M18/K18)</f>
        <v>42.545454545454547</v>
      </c>
      <c r="P18" s="289">
        <f>SUM(M18/N18)</f>
        <v>2.3636363636363638</v>
      </c>
    </row>
    <row r="19" spans="2:16" ht="13.5" thickBot="1" x14ac:dyDescent="0.25">
      <c r="B19" s="676" t="s">
        <v>26</v>
      </c>
      <c r="C19" s="677"/>
      <c r="D19" s="677"/>
      <c r="E19" s="236" t="s">
        <v>0</v>
      </c>
      <c r="F19" s="234">
        <f>SUM(F15:F18)</f>
        <v>5</v>
      </c>
      <c r="G19" s="234" t="s">
        <v>0</v>
      </c>
      <c r="H19" s="234" t="s">
        <v>0</v>
      </c>
      <c r="I19" s="253" t="s">
        <v>0</v>
      </c>
      <c r="J19" s="237">
        <f>SUM(J15:J18)</f>
        <v>5</v>
      </c>
      <c r="K19" s="253">
        <f>SUM(K15:K18)</f>
        <v>39</v>
      </c>
      <c r="L19" s="234">
        <f>SUM(L15:L18)</f>
        <v>248</v>
      </c>
      <c r="M19" s="234">
        <f>SUM(M15:M18)</f>
        <v>1860</v>
      </c>
      <c r="N19" s="237">
        <f>SUM(N15:N18)</f>
        <v>1092</v>
      </c>
      <c r="O19" s="267">
        <f>SUM(M19/K19)</f>
        <v>47.692307692307693</v>
      </c>
      <c r="P19" s="290">
        <f>SUM(M19/N19)</f>
        <v>1.7032967032967032</v>
      </c>
    </row>
  </sheetData>
  <mergeCells count="9">
    <mergeCell ref="B19:D19"/>
    <mergeCell ref="B12:N12"/>
    <mergeCell ref="B13:B14"/>
    <mergeCell ref="C13:C14"/>
    <mergeCell ref="B2:N2"/>
    <mergeCell ref="B3:N3"/>
    <mergeCell ref="B4:B5"/>
    <mergeCell ref="C4:C5"/>
    <mergeCell ref="B10:D10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22"/>
  <sheetViews>
    <sheetView zoomScaleNormal="100" workbookViewId="0">
      <selection activeCell="I50" sqref="I50"/>
    </sheetView>
  </sheetViews>
  <sheetFormatPr defaultRowHeight="12.75" x14ac:dyDescent="0.2"/>
  <cols>
    <col min="2" max="2" width="13.85546875" customWidth="1"/>
    <col min="3" max="3" width="39.5703125" customWidth="1"/>
    <col min="4" max="4" width="56.42578125" customWidth="1"/>
    <col min="5" max="5" width="11" customWidth="1"/>
    <col min="6" max="6" width="13.140625" customWidth="1"/>
    <col min="7" max="7" width="15.7109375" customWidth="1"/>
    <col min="8" max="8" width="10.42578125" customWidth="1"/>
    <col min="9" max="9" width="15.140625" customWidth="1"/>
    <col min="10" max="10" width="14" customWidth="1"/>
    <col min="11" max="11" width="12.5703125" customWidth="1"/>
    <col min="12" max="12" width="18" customWidth="1"/>
    <col min="13" max="13" width="16" customWidth="1"/>
    <col min="14" max="14" width="18.28515625" customWidth="1"/>
  </cols>
  <sheetData>
    <row r="1" spans="1:16" ht="13.5" thickBot="1" x14ac:dyDescent="0.25"/>
    <row r="2" spans="1:16" x14ac:dyDescent="0.2">
      <c r="B2" s="656" t="s">
        <v>198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1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1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1:16" ht="13.5" thickBot="1" x14ac:dyDescent="0.25">
      <c r="B5" s="666"/>
      <c r="C5" s="668"/>
      <c r="D5" s="184" t="s">
        <v>28</v>
      </c>
      <c r="E5" s="182" t="s">
        <v>12</v>
      </c>
      <c r="F5" s="83" t="s">
        <v>13</v>
      </c>
      <c r="G5" s="83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1:16" x14ac:dyDescent="0.2">
      <c r="B6" s="31" t="s">
        <v>193</v>
      </c>
      <c r="C6" s="16" t="s">
        <v>194</v>
      </c>
      <c r="D6" s="16" t="s">
        <v>195</v>
      </c>
      <c r="E6" s="194">
        <v>24</v>
      </c>
      <c r="F6" s="33">
        <v>2</v>
      </c>
      <c r="G6" s="33">
        <v>40</v>
      </c>
      <c r="H6" s="2">
        <f>E6/(G6/60)</f>
        <v>36</v>
      </c>
      <c r="I6" s="2">
        <f>G6/F6</f>
        <v>20</v>
      </c>
      <c r="J6" s="2">
        <v>2</v>
      </c>
      <c r="K6" s="33">
        <v>7</v>
      </c>
      <c r="L6" s="33">
        <v>104</v>
      </c>
      <c r="M6" s="33">
        <v>249</v>
      </c>
      <c r="N6" s="2">
        <f>E6*K6</f>
        <v>168</v>
      </c>
      <c r="O6" s="80">
        <f>SUM(M6/K6)</f>
        <v>35.571428571428569</v>
      </c>
      <c r="P6" s="266">
        <f>SUM(M6/N6)</f>
        <v>1.4821428571428572</v>
      </c>
    </row>
    <row r="7" spans="1:16" x14ac:dyDescent="0.2">
      <c r="B7" s="32" t="s">
        <v>196</v>
      </c>
      <c r="C7" s="17" t="s">
        <v>197</v>
      </c>
      <c r="D7" s="17" t="s">
        <v>195</v>
      </c>
      <c r="E7" s="136">
        <v>33</v>
      </c>
      <c r="F7" s="33">
        <v>2</v>
      </c>
      <c r="G7" s="33">
        <v>55</v>
      </c>
      <c r="H7" s="2">
        <f>E7/(G7/60)</f>
        <v>36</v>
      </c>
      <c r="I7" s="2">
        <f>G7/F7</f>
        <v>27.5</v>
      </c>
      <c r="J7" s="2">
        <v>2</v>
      </c>
      <c r="K7" s="33">
        <v>6</v>
      </c>
      <c r="L7" s="33">
        <v>88</v>
      </c>
      <c r="M7" s="33">
        <v>282</v>
      </c>
      <c r="N7" s="2">
        <f>E7*K7</f>
        <v>198</v>
      </c>
      <c r="O7" s="81">
        <f>SUM(M7/K7)</f>
        <v>47</v>
      </c>
      <c r="P7" s="262">
        <f>SUM(M7/N7)</f>
        <v>1.4242424242424243</v>
      </c>
    </row>
    <row r="8" spans="1:16" ht="13.5" thickBot="1" x14ac:dyDescent="0.25">
      <c r="A8" s="88"/>
      <c r="B8" s="676" t="s">
        <v>26</v>
      </c>
      <c r="C8" s="677"/>
      <c r="D8" s="677"/>
      <c r="E8" s="253">
        <v>29</v>
      </c>
      <c r="F8" s="234">
        <f>SUM(F6:F7)</f>
        <v>4</v>
      </c>
      <c r="G8" s="234" t="s">
        <v>0</v>
      </c>
      <c r="H8" s="234" t="s">
        <v>0</v>
      </c>
      <c r="I8" s="253" t="s">
        <v>0</v>
      </c>
      <c r="J8" s="234">
        <f t="shared" ref="J8:N8" si="0">SUM(J6:J7)</f>
        <v>4</v>
      </c>
      <c r="K8" s="234">
        <f t="shared" si="0"/>
        <v>13</v>
      </c>
      <c r="L8" s="234">
        <f t="shared" si="0"/>
        <v>192</v>
      </c>
      <c r="M8" s="234">
        <f t="shared" si="0"/>
        <v>531</v>
      </c>
      <c r="N8" s="274">
        <f t="shared" si="0"/>
        <v>366</v>
      </c>
      <c r="O8" s="269">
        <f>SUM(M8/K8)</f>
        <v>40.846153846153847</v>
      </c>
      <c r="P8" s="270">
        <f>SUM(M8/N8)</f>
        <v>1.4508196721311475</v>
      </c>
    </row>
    <row r="9" spans="1:16" ht="13.5" thickBot="1" x14ac:dyDescent="0.25"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6" x14ac:dyDescent="0.2">
      <c r="B10" s="661" t="s">
        <v>257</v>
      </c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4"/>
      <c r="O10" s="258" t="s">
        <v>248</v>
      </c>
      <c r="P10" s="259"/>
    </row>
    <row r="11" spans="1:16" x14ac:dyDescent="0.2">
      <c r="B11" s="665" t="s">
        <v>2</v>
      </c>
      <c r="C11" s="680" t="s">
        <v>3</v>
      </c>
      <c r="D11" s="183"/>
      <c r="E11" s="181" t="s">
        <v>15</v>
      </c>
      <c r="F11" s="181" t="s">
        <v>4</v>
      </c>
      <c r="G11" s="181" t="s">
        <v>5</v>
      </c>
      <c r="H11" s="181" t="s">
        <v>6</v>
      </c>
      <c r="I11" s="181" t="s">
        <v>7</v>
      </c>
      <c r="J11" s="181" t="s">
        <v>8</v>
      </c>
      <c r="K11" s="181" t="s">
        <v>9</v>
      </c>
      <c r="L11" s="181" t="s">
        <v>10</v>
      </c>
      <c r="M11" s="181" t="s">
        <v>11</v>
      </c>
      <c r="N11" s="181" t="s">
        <v>16</v>
      </c>
      <c r="O11" s="84" t="s">
        <v>218</v>
      </c>
      <c r="P11" s="260" t="s">
        <v>29</v>
      </c>
    </row>
    <row r="12" spans="1:16" ht="13.5" thickBot="1" x14ac:dyDescent="0.25">
      <c r="B12" s="688"/>
      <c r="C12" s="689"/>
      <c r="D12" s="182" t="s">
        <v>246</v>
      </c>
      <c r="E12" s="182" t="s">
        <v>12</v>
      </c>
      <c r="F12" s="182" t="s">
        <v>13</v>
      </c>
      <c r="G12" s="182" t="s">
        <v>14</v>
      </c>
      <c r="H12" s="182" t="s">
        <v>1</v>
      </c>
      <c r="I12" s="182" t="s">
        <v>14</v>
      </c>
      <c r="J12" s="182" t="s">
        <v>13</v>
      </c>
      <c r="K12" s="182" t="s">
        <v>13</v>
      </c>
      <c r="L12" s="182" t="s">
        <v>13</v>
      </c>
      <c r="M12" s="182" t="s">
        <v>13</v>
      </c>
      <c r="N12" s="182" t="s">
        <v>12</v>
      </c>
      <c r="O12" s="56"/>
      <c r="P12" s="261"/>
    </row>
    <row r="13" spans="1:16" x14ac:dyDescent="0.2">
      <c r="B13" s="31" t="s">
        <v>193</v>
      </c>
      <c r="C13" s="16" t="s">
        <v>194</v>
      </c>
      <c r="D13" s="72" t="s">
        <v>247</v>
      </c>
      <c r="E13" s="194">
        <v>24</v>
      </c>
      <c r="F13" s="13">
        <v>2</v>
      </c>
      <c r="G13" s="13">
        <v>40</v>
      </c>
      <c r="H13" s="2">
        <f>E13/(G13/60)</f>
        <v>36</v>
      </c>
      <c r="I13" s="2">
        <f>G13/F13</f>
        <v>20</v>
      </c>
      <c r="J13" s="2">
        <v>2</v>
      </c>
      <c r="K13" s="13">
        <v>6</v>
      </c>
      <c r="L13" s="33">
        <v>104</v>
      </c>
      <c r="M13" s="33">
        <v>249</v>
      </c>
      <c r="N13" s="2">
        <f>E13*K13</f>
        <v>144</v>
      </c>
      <c r="O13" s="80">
        <f>SUM(M13/K13)</f>
        <v>41.5</v>
      </c>
      <c r="P13" s="266">
        <f>SUM(M13/N13)</f>
        <v>1.7291666666666667</v>
      </c>
    </row>
    <row r="14" spans="1:16" x14ac:dyDescent="0.2">
      <c r="B14" s="32" t="s">
        <v>196</v>
      </c>
      <c r="C14" s="17" t="s">
        <v>197</v>
      </c>
      <c r="D14" s="72" t="s">
        <v>247</v>
      </c>
      <c r="E14" s="136">
        <v>33</v>
      </c>
      <c r="F14" s="13">
        <v>2</v>
      </c>
      <c r="G14" s="13">
        <v>55</v>
      </c>
      <c r="H14" s="2">
        <f>E14/(G14/60)</f>
        <v>36</v>
      </c>
      <c r="I14" s="2">
        <f>G14/F14</f>
        <v>27.5</v>
      </c>
      <c r="J14" s="2">
        <v>2</v>
      </c>
      <c r="K14" s="13">
        <v>5</v>
      </c>
      <c r="L14" s="33">
        <v>88</v>
      </c>
      <c r="M14" s="33">
        <v>282</v>
      </c>
      <c r="N14" s="2">
        <f>E14*K14</f>
        <v>165</v>
      </c>
      <c r="O14" s="81">
        <f>SUM(M14/K14)</f>
        <v>56.4</v>
      </c>
      <c r="P14" s="262">
        <f>SUM(M14/N14)</f>
        <v>1.709090909090909</v>
      </c>
    </row>
    <row r="15" spans="1:16" ht="13.5" thickBot="1" x14ac:dyDescent="0.25">
      <c r="B15" s="676" t="s">
        <v>26</v>
      </c>
      <c r="C15" s="677"/>
      <c r="D15" s="677"/>
      <c r="E15" s="253" t="s">
        <v>0</v>
      </c>
      <c r="F15" s="234">
        <f>SUM(F13:F14)</f>
        <v>4</v>
      </c>
      <c r="G15" s="235" t="s">
        <v>0</v>
      </c>
      <c r="H15" s="235" t="s">
        <v>0</v>
      </c>
      <c r="I15" s="236" t="s">
        <v>0</v>
      </c>
      <c r="J15" s="234">
        <f>SUM(J13:J14)</f>
        <v>4</v>
      </c>
      <c r="K15" s="234">
        <f>SUM(K13:K14)</f>
        <v>11</v>
      </c>
      <c r="L15" s="234">
        <f>SUM(L13:L14)</f>
        <v>192</v>
      </c>
      <c r="M15" s="234">
        <f>SUM(M13:M14)</f>
        <v>531</v>
      </c>
      <c r="N15" s="274">
        <f>SUM(N13:N14)</f>
        <v>309</v>
      </c>
      <c r="O15" s="269">
        <f>SUM(M15/K15)</f>
        <v>48.272727272727273</v>
      </c>
      <c r="P15" s="270">
        <f>SUM(M15/N15)</f>
        <v>1.7184466019417475</v>
      </c>
    </row>
    <row r="16" spans="1:16" ht="13.5" thickBot="1" x14ac:dyDescent="0.25">
      <c r="B16" s="4"/>
      <c r="C16" s="5"/>
      <c r="D16" s="5"/>
      <c r="E16" s="6"/>
      <c r="F16" s="6"/>
      <c r="G16" s="6"/>
      <c r="H16" s="6"/>
      <c r="I16" s="7"/>
      <c r="J16" s="8"/>
      <c r="K16" s="8"/>
      <c r="L16" s="8"/>
      <c r="M16" s="9"/>
      <c r="N16" s="9"/>
    </row>
    <row r="17" spans="2:16" x14ac:dyDescent="0.2">
      <c r="B17" s="661" t="s">
        <v>258</v>
      </c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258" t="s">
        <v>248</v>
      </c>
      <c r="P17" s="259"/>
    </row>
    <row r="18" spans="2:16" x14ac:dyDescent="0.2">
      <c r="B18" s="665" t="s">
        <v>2</v>
      </c>
      <c r="C18" s="680" t="s">
        <v>3</v>
      </c>
      <c r="D18" s="681" t="s">
        <v>254</v>
      </c>
      <c r="E18" s="181" t="s">
        <v>15</v>
      </c>
      <c r="F18" s="181" t="s">
        <v>4</v>
      </c>
      <c r="G18" s="181" t="s">
        <v>5</v>
      </c>
      <c r="H18" s="181" t="s">
        <v>6</v>
      </c>
      <c r="I18" s="181" t="s">
        <v>7</v>
      </c>
      <c r="J18" s="181" t="s">
        <v>8</v>
      </c>
      <c r="K18" s="181" t="s">
        <v>9</v>
      </c>
      <c r="L18" s="181" t="s">
        <v>10</v>
      </c>
      <c r="M18" s="181" t="s">
        <v>11</v>
      </c>
      <c r="N18" s="181" t="s">
        <v>16</v>
      </c>
      <c r="O18" s="84" t="s">
        <v>218</v>
      </c>
      <c r="P18" s="260" t="s">
        <v>29</v>
      </c>
    </row>
    <row r="19" spans="2:16" ht="13.5" thickBot="1" x14ac:dyDescent="0.25">
      <c r="B19" s="666"/>
      <c r="C19" s="669"/>
      <c r="D19" s="682"/>
      <c r="E19" s="187" t="s">
        <v>12</v>
      </c>
      <c r="F19" s="182" t="s">
        <v>13</v>
      </c>
      <c r="G19" s="182" t="s">
        <v>14</v>
      </c>
      <c r="H19" s="182" t="s">
        <v>1</v>
      </c>
      <c r="I19" s="182" t="s">
        <v>14</v>
      </c>
      <c r="J19" s="182" t="s">
        <v>13</v>
      </c>
      <c r="K19" s="182" t="s">
        <v>13</v>
      </c>
      <c r="L19" s="182" t="s">
        <v>13</v>
      </c>
      <c r="M19" s="182" t="s">
        <v>13</v>
      </c>
      <c r="N19" s="182" t="s">
        <v>12</v>
      </c>
      <c r="O19" s="56"/>
      <c r="P19" s="261"/>
    </row>
    <row r="20" spans="2:16" x14ac:dyDescent="0.2">
      <c r="B20" s="122" t="s">
        <v>279</v>
      </c>
      <c r="C20" s="16" t="s">
        <v>194</v>
      </c>
      <c r="D20" s="72" t="s">
        <v>256</v>
      </c>
      <c r="E20" s="163">
        <v>24</v>
      </c>
      <c r="F20" s="13">
        <v>2</v>
      </c>
      <c r="G20" s="33">
        <v>40</v>
      </c>
      <c r="H20" s="2">
        <f>E20/(G20/60)</f>
        <v>36</v>
      </c>
      <c r="I20" s="2">
        <f>G20/F20</f>
        <v>20</v>
      </c>
      <c r="J20" s="2">
        <v>2</v>
      </c>
      <c r="K20" s="33">
        <v>11</v>
      </c>
      <c r="L20" s="33">
        <v>192</v>
      </c>
      <c r="M20" s="33">
        <v>531</v>
      </c>
      <c r="N20" s="2">
        <f>E20*K20</f>
        <v>264</v>
      </c>
      <c r="O20" s="80">
        <f>SUM(M20/K20)</f>
        <v>48.272727272727273</v>
      </c>
      <c r="P20" s="266">
        <f>SUM(M20/N20)</f>
        <v>2.0113636363636362</v>
      </c>
    </row>
    <row r="21" spans="2:16" x14ac:dyDescent="0.2">
      <c r="B21" s="249" t="s">
        <v>280</v>
      </c>
      <c r="C21" s="76" t="s">
        <v>281</v>
      </c>
      <c r="D21" s="72" t="s">
        <v>255</v>
      </c>
      <c r="E21" s="164">
        <v>9</v>
      </c>
      <c r="F21" s="13">
        <v>2</v>
      </c>
      <c r="G21" s="33">
        <v>15</v>
      </c>
      <c r="H21" s="2">
        <f>E21/(G21/60)</f>
        <v>36</v>
      </c>
      <c r="I21" s="2">
        <f>G21/F21</f>
        <v>7.5</v>
      </c>
      <c r="J21" s="2">
        <v>2</v>
      </c>
      <c r="K21" s="33">
        <v>5</v>
      </c>
      <c r="L21" s="33">
        <v>62</v>
      </c>
      <c r="M21" s="33">
        <v>197</v>
      </c>
      <c r="N21" s="2">
        <f>E21*K21</f>
        <v>45</v>
      </c>
      <c r="O21" s="81">
        <f>SUM(M21/K21)</f>
        <v>39.4</v>
      </c>
      <c r="P21" s="262">
        <f>SUM(M21/N21)</f>
        <v>4.3777777777777782</v>
      </c>
    </row>
    <row r="22" spans="2:16" ht="13.5" thickBot="1" x14ac:dyDescent="0.25">
      <c r="B22" s="674" t="s">
        <v>27</v>
      </c>
      <c r="C22" s="675"/>
      <c r="D22" s="675"/>
      <c r="E22" s="208" t="s">
        <v>0</v>
      </c>
      <c r="F22" s="234">
        <f>SUM(F20:F21)</f>
        <v>4</v>
      </c>
      <c r="G22" s="235" t="s">
        <v>0</v>
      </c>
      <c r="H22" s="235" t="s">
        <v>0</v>
      </c>
      <c r="I22" s="236" t="s">
        <v>0</v>
      </c>
      <c r="J22" s="234">
        <f>SUM(J20:J21)</f>
        <v>4</v>
      </c>
      <c r="K22" s="234">
        <f>SUM(K20:K21)</f>
        <v>16</v>
      </c>
      <c r="L22" s="234">
        <f>SUM(L20:L21)</f>
        <v>254</v>
      </c>
      <c r="M22" s="234">
        <f>SUM(M20:M21)</f>
        <v>728</v>
      </c>
      <c r="N22" s="274">
        <f>SUM(N20:N21)</f>
        <v>309</v>
      </c>
      <c r="O22" s="269">
        <f>SUM(M22/K22)</f>
        <v>45.5</v>
      </c>
      <c r="P22" s="270">
        <f>SUM(M22/N22)</f>
        <v>2.3559870550161812</v>
      </c>
    </row>
  </sheetData>
  <mergeCells count="14">
    <mergeCell ref="B10:N10"/>
    <mergeCell ref="B2:N2"/>
    <mergeCell ref="B3:N3"/>
    <mergeCell ref="B4:B5"/>
    <mergeCell ref="C4:C5"/>
    <mergeCell ref="B8:D8"/>
    <mergeCell ref="D18:D19"/>
    <mergeCell ref="B22:D22"/>
    <mergeCell ref="B11:B12"/>
    <mergeCell ref="C11:C12"/>
    <mergeCell ref="B15:D15"/>
    <mergeCell ref="B17:N17"/>
    <mergeCell ref="B18:B19"/>
    <mergeCell ref="C18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17"/>
  <sheetViews>
    <sheetView zoomScaleNormal="100" workbookViewId="0">
      <selection activeCell="L38" sqref="L38"/>
    </sheetView>
  </sheetViews>
  <sheetFormatPr defaultRowHeight="12.75" x14ac:dyDescent="0.2"/>
  <cols>
    <col min="2" max="2" width="13" customWidth="1"/>
    <col min="3" max="3" width="23.85546875" customWidth="1"/>
    <col min="4" max="4" width="27.42578125" customWidth="1"/>
    <col min="5" max="5" width="10.85546875" customWidth="1"/>
    <col min="6" max="6" width="13.140625" customWidth="1"/>
    <col min="7" max="7" width="15.85546875" customWidth="1"/>
    <col min="8" max="8" width="10.85546875" customWidth="1"/>
    <col min="9" max="9" width="15" customWidth="1"/>
    <col min="10" max="10" width="14.85546875" customWidth="1"/>
    <col min="11" max="11" width="11.5703125" customWidth="1"/>
    <col min="12" max="12" width="18" customWidth="1"/>
    <col min="13" max="13" width="15.85546875" customWidth="1"/>
    <col min="14" max="14" width="18.42578125" customWidth="1"/>
    <col min="15" max="15" width="10.42578125" bestFit="1" customWidth="1"/>
    <col min="16" max="16" width="10.140625" customWidth="1"/>
  </cols>
  <sheetData>
    <row r="1" spans="2:16" ht="13.5" thickBot="1" x14ac:dyDescent="0.25"/>
    <row r="2" spans="2:16" x14ac:dyDescent="0.2">
      <c r="B2" s="656" t="s">
        <v>203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6" x14ac:dyDescent="0.2">
      <c r="B5" s="666"/>
      <c r="C5" s="668"/>
      <c r="D5" s="184" t="s">
        <v>28</v>
      </c>
      <c r="E5" s="182" t="s">
        <v>12</v>
      </c>
      <c r="F5" s="83" t="s">
        <v>13</v>
      </c>
      <c r="G5" s="83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16" x14ac:dyDescent="0.2">
      <c r="B6" s="32" t="s">
        <v>199</v>
      </c>
      <c r="C6" s="17" t="s">
        <v>200</v>
      </c>
      <c r="D6" s="17" t="s">
        <v>42</v>
      </c>
      <c r="E6" s="136">
        <v>27</v>
      </c>
      <c r="F6" s="33">
        <v>3</v>
      </c>
      <c r="G6" s="13">
        <v>60</v>
      </c>
      <c r="H6" s="45">
        <f>E6/(G6/60)</f>
        <v>27</v>
      </c>
      <c r="I6" s="45">
        <f>G6/F6</f>
        <v>20</v>
      </c>
      <c r="J6" s="45">
        <f>60/I6</f>
        <v>3</v>
      </c>
      <c r="K6" s="33">
        <v>14</v>
      </c>
      <c r="L6" s="33">
        <v>64</v>
      </c>
      <c r="M6" s="33">
        <v>654</v>
      </c>
      <c r="N6" s="45">
        <f>E6*K6</f>
        <v>378</v>
      </c>
      <c r="O6" s="35">
        <f>SUM(M6/K6)</f>
        <v>46.714285714285715</v>
      </c>
      <c r="P6" s="202">
        <f>SUM(M6/N6)</f>
        <v>1.7301587301587302</v>
      </c>
    </row>
    <row r="7" spans="2:16" x14ac:dyDescent="0.2">
      <c r="B7" s="29" t="s">
        <v>201</v>
      </c>
      <c r="C7" s="18" t="s">
        <v>202</v>
      </c>
      <c r="D7" s="18" t="s">
        <v>42</v>
      </c>
      <c r="E7" s="195">
        <v>22</v>
      </c>
      <c r="F7" s="33">
        <v>1</v>
      </c>
      <c r="G7" s="13">
        <v>40</v>
      </c>
      <c r="H7" s="91">
        <f>E7/(G7/60)</f>
        <v>33</v>
      </c>
      <c r="I7" s="91">
        <f>G7/F7</f>
        <v>40</v>
      </c>
      <c r="J7" s="91">
        <v>1</v>
      </c>
      <c r="K7" s="33">
        <v>6</v>
      </c>
      <c r="L7" s="33">
        <v>69</v>
      </c>
      <c r="M7" s="33">
        <v>221</v>
      </c>
      <c r="N7" s="91">
        <f>E7*K7</f>
        <v>132</v>
      </c>
      <c r="O7" s="100">
        <f>SUM(M7/K7)</f>
        <v>36.833333333333336</v>
      </c>
      <c r="P7" s="289">
        <f>SUM(M7/N7)</f>
        <v>1.6742424242424243</v>
      </c>
    </row>
    <row r="8" spans="2:16" ht="13.5" thickBot="1" x14ac:dyDescent="0.25">
      <c r="B8" s="676" t="s">
        <v>26</v>
      </c>
      <c r="C8" s="677"/>
      <c r="D8" s="677"/>
      <c r="E8" s="253">
        <v>25</v>
      </c>
      <c r="F8" s="234">
        <f>SUM(F6:F7)</f>
        <v>4</v>
      </c>
      <c r="G8" s="235" t="s">
        <v>0</v>
      </c>
      <c r="H8" s="235" t="s">
        <v>0</v>
      </c>
      <c r="I8" s="236" t="s">
        <v>0</v>
      </c>
      <c r="J8" s="234">
        <f>SUM(J6:J7)</f>
        <v>4</v>
      </c>
      <c r="K8" s="234">
        <f>SUM(K6:K7)</f>
        <v>20</v>
      </c>
      <c r="L8" s="234">
        <f>SUM(L6:L7)</f>
        <v>133</v>
      </c>
      <c r="M8" s="234">
        <f>SUM(M6:M7)</f>
        <v>875</v>
      </c>
      <c r="N8" s="237">
        <f>SUM(N6:N7)</f>
        <v>510</v>
      </c>
      <c r="O8" s="267">
        <f>SUM(M8/K8)</f>
        <v>43.75</v>
      </c>
      <c r="P8" s="290">
        <f>SUM(M8/N8)</f>
        <v>1.7156862745098038</v>
      </c>
    </row>
    <row r="9" spans="2:16" ht="13.5" thickBot="1" x14ac:dyDescent="0.25">
      <c r="B9" s="3"/>
      <c r="C9" s="1"/>
      <c r="D9" s="1"/>
      <c r="E9" s="69"/>
      <c r="F9" s="1"/>
      <c r="G9" s="1"/>
      <c r="H9" s="1"/>
      <c r="I9" s="1"/>
      <c r="J9" s="1"/>
      <c r="K9" s="1"/>
      <c r="L9" s="1"/>
      <c r="M9" s="1"/>
      <c r="N9" s="1"/>
    </row>
    <row r="10" spans="2:16" x14ac:dyDescent="0.2">
      <c r="B10" s="661" t="s">
        <v>257</v>
      </c>
      <c r="C10" s="662"/>
      <c r="D10" s="662"/>
      <c r="E10" s="662"/>
      <c r="F10" s="662"/>
      <c r="G10" s="662"/>
      <c r="H10" s="662"/>
      <c r="I10" s="662"/>
      <c r="J10" s="662"/>
      <c r="K10" s="662"/>
      <c r="L10" s="662"/>
      <c r="M10" s="662"/>
      <c r="N10" s="664"/>
      <c r="O10" s="258" t="s">
        <v>248</v>
      </c>
      <c r="P10" s="259"/>
    </row>
    <row r="11" spans="2:16" x14ac:dyDescent="0.2">
      <c r="B11" s="665" t="s">
        <v>2</v>
      </c>
      <c r="C11" s="680" t="s">
        <v>3</v>
      </c>
      <c r="D11" s="183"/>
      <c r="E11" s="181" t="s">
        <v>15</v>
      </c>
      <c r="F11" s="181" t="s">
        <v>4</v>
      </c>
      <c r="G11" s="181" t="s">
        <v>5</v>
      </c>
      <c r="H11" s="181" t="s">
        <v>6</v>
      </c>
      <c r="I11" s="181" t="s">
        <v>7</v>
      </c>
      <c r="J11" s="181" t="s">
        <v>8</v>
      </c>
      <c r="K11" s="181" t="s">
        <v>9</v>
      </c>
      <c r="L11" s="181" t="s">
        <v>10</v>
      </c>
      <c r="M11" s="181" t="s">
        <v>11</v>
      </c>
      <c r="N11" s="181" t="s">
        <v>16</v>
      </c>
      <c r="O11" s="84" t="s">
        <v>218</v>
      </c>
      <c r="P11" s="260" t="s">
        <v>29</v>
      </c>
    </row>
    <row r="12" spans="2:16" ht="13.5" thickBot="1" x14ac:dyDescent="0.25">
      <c r="B12" s="688"/>
      <c r="C12" s="689"/>
      <c r="D12" s="182" t="s">
        <v>246</v>
      </c>
      <c r="E12" s="182" t="s">
        <v>12</v>
      </c>
      <c r="F12" s="182" t="s">
        <v>13</v>
      </c>
      <c r="G12" s="182" t="s">
        <v>14</v>
      </c>
      <c r="H12" s="182" t="s">
        <v>1</v>
      </c>
      <c r="I12" s="182" t="s">
        <v>14</v>
      </c>
      <c r="J12" s="182" t="s">
        <v>13</v>
      </c>
      <c r="K12" s="182" t="s">
        <v>13</v>
      </c>
      <c r="L12" s="182" t="s">
        <v>13</v>
      </c>
      <c r="M12" s="182" t="s">
        <v>13</v>
      </c>
      <c r="N12" s="182" t="s">
        <v>12</v>
      </c>
      <c r="O12" s="56"/>
      <c r="P12" s="261"/>
    </row>
    <row r="13" spans="2:16" x14ac:dyDescent="0.2">
      <c r="B13" s="29" t="s">
        <v>199</v>
      </c>
      <c r="C13" s="18" t="s">
        <v>200</v>
      </c>
      <c r="D13" s="26" t="s">
        <v>294</v>
      </c>
      <c r="E13" s="195">
        <v>27</v>
      </c>
      <c r="F13" s="33">
        <v>3</v>
      </c>
      <c r="G13" s="13">
        <v>50</v>
      </c>
      <c r="H13" s="91">
        <f>E13/(G13/60)</f>
        <v>32.4</v>
      </c>
      <c r="I13" s="91">
        <f>G13/F13</f>
        <v>16.666666666666668</v>
      </c>
      <c r="J13" s="91">
        <v>3</v>
      </c>
      <c r="K13" s="33">
        <v>14</v>
      </c>
      <c r="L13" s="33">
        <v>64</v>
      </c>
      <c r="M13" s="33">
        <v>654</v>
      </c>
      <c r="N13" s="91">
        <f>E13*K13</f>
        <v>378</v>
      </c>
      <c r="O13" s="100">
        <f>SUM(M13/K13)</f>
        <v>46.714285714285715</v>
      </c>
      <c r="P13" s="289">
        <f>SUM(M13/N13)</f>
        <v>1.7301587301587302</v>
      </c>
    </row>
    <row r="14" spans="2:16" x14ac:dyDescent="0.2">
      <c r="B14" s="29" t="s">
        <v>201</v>
      </c>
      <c r="C14" s="18" t="s">
        <v>202</v>
      </c>
      <c r="D14" s="26" t="s">
        <v>294</v>
      </c>
      <c r="E14" s="195">
        <v>22</v>
      </c>
      <c r="F14" s="33">
        <v>1</v>
      </c>
      <c r="G14" s="13">
        <v>40</v>
      </c>
      <c r="H14" s="91">
        <f>E14/(G14/60)</f>
        <v>33</v>
      </c>
      <c r="I14" s="91">
        <f>G14/F14</f>
        <v>40</v>
      </c>
      <c r="J14" s="91">
        <v>1</v>
      </c>
      <c r="K14" s="33">
        <v>6</v>
      </c>
      <c r="L14" s="33">
        <v>69</v>
      </c>
      <c r="M14" s="33">
        <v>221</v>
      </c>
      <c r="N14" s="91">
        <f>E14*K14</f>
        <v>132</v>
      </c>
      <c r="O14" s="100">
        <f>SUM(M14/K14)</f>
        <v>36.833333333333336</v>
      </c>
      <c r="P14" s="289">
        <f>SUM(M14/N14)</f>
        <v>1.6742424242424243</v>
      </c>
    </row>
    <row r="15" spans="2:16" ht="15" customHeight="1" thickBot="1" x14ac:dyDescent="0.25">
      <c r="B15" s="676" t="s">
        <v>26</v>
      </c>
      <c r="C15" s="677"/>
      <c r="D15" s="677"/>
      <c r="E15" s="235"/>
      <c r="F15" s="234">
        <f>SUM(F13:F14)</f>
        <v>4</v>
      </c>
      <c r="G15" s="234" t="s">
        <v>0</v>
      </c>
      <c r="H15" s="234" t="s">
        <v>0</v>
      </c>
      <c r="I15" s="253" t="s">
        <v>0</v>
      </c>
      <c r="J15" s="253">
        <f>SUM(J13:J14)</f>
        <v>4</v>
      </c>
      <c r="K15" s="234">
        <f>SUM(K13:K14)</f>
        <v>20</v>
      </c>
      <c r="L15" s="234">
        <f>SUM(L13:L14)</f>
        <v>133</v>
      </c>
      <c r="M15" s="234">
        <f>SUM(M13:M14)</f>
        <v>875</v>
      </c>
      <c r="N15" s="237">
        <f>SUM(N13:N14)</f>
        <v>510</v>
      </c>
      <c r="O15" s="267">
        <f>SUM(M15/K15)</f>
        <v>43.75</v>
      </c>
      <c r="P15" s="290">
        <f>SUM(M15/N15)</f>
        <v>1.7156862745098038</v>
      </c>
    </row>
    <row r="16" spans="2:16" x14ac:dyDescent="0.2">
      <c r="B16" s="124"/>
      <c r="C16" s="125"/>
      <c r="D16" s="125"/>
      <c r="E16" s="126"/>
      <c r="F16" s="126"/>
      <c r="G16" s="126"/>
      <c r="H16" s="126"/>
      <c r="I16" s="128"/>
      <c r="J16" s="129"/>
      <c r="K16" s="129"/>
      <c r="L16" s="129"/>
      <c r="M16" s="130"/>
      <c r="N16" s="130"/>
      <c r="O16" s="88"/>
      <c r="P16" s="88"/>
    </row>
    <row r="17" spans="3:3" x14ac:dyDescent="0.2">
      <c r="C17" s="132"/>
    </row>
  </sheetData>
  <mergeCells count="9">
    <mergeCell ref="B15:D15"/>
    <mergeCell ref="B2:N2"/>
    <mergeCell ref="B3:N3"/>
    <mergeCell ref="B4:B5"/>
    <mergeCell ref="C4:C5"/>
    <mergeCell ref="B8:D8"/>
    <mergeCell ref="B10:N10"/>
    <mergeCell ref="B11:B12"/>
    <mergeCell ref="C11:C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19"/>
  <sheetViews>
    <sheetView zoomScaleNormal="100" workbookViewId="0">
      <selection activeCell="C6" sqref="C6"/>
    </sheetView>
  </sheetViews>
  <sheetFormatPr defaultRowHeight="12.75" x14ac:dyDescent="0.2"/>
  <cols>
    <col min="2" max="2" width="13.28515625" customWidth="1"/>
    <col min="3" max="3" width="44.85546875" customWidth="1"/>
    <col min="4" max="4" width="38.5703125" customWidth="1"/>
    <col min="5" max="5" width="11.5703125" customWidth="1"/>
    <col min="6" max="6" width="13.85546875" customWidth="1"/>
    <col min="7" max="7" width="15.5703125" customWidth="1"/>
    <col min="8" max="8" width="12.42578125" customWidth="1"/>
    <col min="9" max="9" width="15.140625" customWidth="1"/>
    <col min="10" max="10" width="14.7109375" customWidth="1"/>
    <col min="11" max="11" width="11.85546875" customWidth="1"/>
    <col min="12" max="12" width="19" customWidth="1"/>
    <col min="13" max="13" width="16.85546875" customWidth="1"/>
    <col min="14" max="14" width="19" customWidth="1"/>
  </cols>
  <sheetData>
    <row r="1" spans="1:16" ht="13.5" thickBot="1" x14ac:dyDescent="0.25"/>
    <row r="2" spans="1:16" x14ac:dyDescent="0.2">
      <c r="B2" s="656" t="s">
        <v>283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1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1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1:16" x14ac:dyDescent="0.2">
      <c r="B5" s="666"/>
      <c r="C5" s="668"/>
      <c r="D5" s="184" t="s">
        <v>28</v>
      </c>
      <c r="E5" s="182" t="s">
        <v>12</v>
      </c>
      <c r="F5" s="83" t="s">
        <v>13</v>
      </c>
      <c r="G5" s="83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1:16" x14ac:dyDescent="0.2">
      <c r="B6" s="122" t="s">
        <v>204</v>
      </c>
      <c r="C6" s="61" t="s">
        <v>205</v>
      </c>
      <c r="D6" s="18" t="s">
        <v>149</v>
      </c>
      <c r="E6" s="27">
        <v>47</v>
      </c>
      <c r="F6" s="33">
        <v>1</v>
      </c>
      <c r="G6" s="13">
        <v>70</v>
      </c>
      <c r="H6" s="2">
        <f>E6/(G6/60)</f>
        <v>40.285714285714285</v>
      </c>
      <c r="I6" s="2">
        <f>G6/F6</f>
        <v>70</v>
      </c>
      <c r="J6" s="45">
        <v>1</v>
      </c>
      <c r="K6" s="33">
        <v>2</v>
      </c>
      <c r="L6" s="33">
        <v>42</v>
      </c>
      <c r="M6" s="33">
        <v>83</v>
      </c>
      <c r="N6" s="45">
        <f>E6*K6</f>
        <v>94</v>
      </c>
      <c r="O6" s="51">
        <f>SUM(M6/K6)</f>
        <v>41.5</v>
      </c>
      <c r="P6" s="201">
        <f>SUM(M6/N6)</f>
        <v>0.88297872340425532</v>
      </c>
    </row>
    <row r="7" spans="1:16" ht="13.5" thickBot="1" x14ac:dyDescent="0.25">
      <c r="B7" s="676" t="s">
        <v>26</v>
      </c>
      <c r="C7" s="677"/>
      <c r="D7" s="677"/>
      <c r="E7" s="235" t="s">
        <v>0</v>
      </c>
      <c r="F7" s="234">
        <f>SUM(F6)</f>
        <v>1</v>
      </c>
      <c r="G7" s="235" t="s">
        <v>0</v>
      </c>
      <c r="H7" s="235" t="s">
        <v>0</v>
      </c>
      <c r="I7" s="236" t="s">
        <v>0</v>
      </c>
      <c r="J7" s="234">
        <f t="shared" ref="J7:N7" si="0">SUM(J6)</f>
        <v>1</v>
      </c>
      <c r="K7" s="234">
        <f t="shared" si="0"/>
        <v>2</v>
      </c>
      <c r="L7" s="234">
        <f t="shared" si="0"/>
        <v>42</v>
      </c>
      <c r="M7" s="234">
        <f t="shared" si="0"/>
        <v>83</v>
      </c>
      <c r="N7" s="234">
        <f t="shared" si="0"/>
        <v>94</v>
      </c>
      <c r="O7" s="235"/>
      <c r="P7" s="291"/>
    </row>
    <row r="8" spans="1:16" ht="13.5" thickBot="1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x14ac:dyDescent="0.2">
      <c r="B9" s="661" t="s">
        <v>285</v>
      </c>
      <c r="C9" s="662"/>
      <c r="D9" s="663"/>
      <c r="E9" s="662"/>
      <c r="F9" s="662"/>
      <c r="G9" s="662"/>
      <c r="H9" s="662"/>
      <c r="I9" s="662"/>
      <c r="J9" s="662"/>
      <c r="K9" s="662"/>
      <c r="L9" s="662"/>
      <c r="M9" s="662"/>
      <c r="N9" s="664"/>
      <c r="O9" s="258" t="s">
        <v>248</v>
      </c>
      <c r="P9" s="259"/>
    </row>
    <row r="10" spans="1:16" x14ac:dyDescent="0.2">
      <c r="B10" s="665" t="s">
        <v>2</v>
      </c>
      <c r="C10" s="667" t="s">
        <v>3</v>
      </c>
      <c r="D10" s="183"/>
      <c r="E10" s="181" t="s">
        <v>15</v>
      </c>
      <c r="F10" s="181" t="s">
        <v>4</v>
      </c>
      <c r="G10" s="181" t="s">
        <v>5</v>
      </c>
      <c r="H10" s="181" t="s">
        <v>6</v>
      </c>
      <c r="I10" s="181" t="s">
        <v>7</v>
      </c>
      <c r="J10" s="181" t="s">
        <v>8</v>
      </c>
      <c r="K10" s="181" t="s">
        <v>9</v>
      </c>
      <c r="L10" s="181" t="s">
        <v>10</v>
      </c>
      <c r="M10" s="181" t="s">
        <v>11</v>
      </c>
      <c r="N10" s="181" t="s">
        <v>16</v>
      </c>
      <c r="O10" s="84" t="s">
        <v>218</v>
      </c>
      <c r="P10" s="260" t="s">
        <v>29</v>
      </c>
    </row>
    <row r="11" spans="1:16" x14ac:dyDescent="0.2">
      <c r="B11" s="666"/>
      <c r="C11" s="669"/>
      <c r="D11" s="182" t="s">
        <v>246</v>
      </c>
      <c r="E11" s="182" t="s">
        <v>12</v>
      </c>
      <c r="F11" s="182" t="s">
        <v>13</v>
      </c>
      <c r="G11" s="182" t="s">
        <v>14</v>
      </c>
      <c r="H11" s="182" t="s">
        <v>1</v>
      </c>
      <c r="I11" s="182" t="s">
        <v>14</v>
      </c>
      <c r="J11" s="182" t="s">
        <v>13</v>
      </c>
      <c r="K11" s="182" t="s">
        <v>13</v>
      </c>
      <c r="L11" s="182" t="s">
        <v>13</v>
      </c>
      <c r="M11" s="182" t="s">
        <v>13</v>
      </c>
      <c r="N11" s="182" t="s">
        <v>12</v>
      </c>
      <c r="O11" s="56"/>
      <c r="P11" s="261"/>
    </row>
    <row r="12" spans="1:16" x14ac:dyDescent="0.2">
      <c r="B12" s="122" t="s">
        <v>204</v>
      </c>
      <c r="C12" s="61" t="s">
        <v>287</v>
      </c>
      <c r="D12" s="123" t="s">
        <v>284</v>
      </c>
      <c r="E12" s="55">
        <v>18</v>
      </c>
      <c r="F12" s="33">
        <v>1</v>
      </c>
      <c r="G12" s="13">
        <v>30</v>
      </c>
      <c r="H12" s="2">
        <f>E12/(G12/60)</f>
        <v>36</v>
      </c>
      <c r="I12" s="2">
        <f>G12/F12</f>
        <v>30</v>
      </c>
      <c r="J12" s="45">
        <v>1</v>
      </c>
      <c r="K12" s="33">
        <v>2</v>
      </c>
      <c r="L12" s="33">
        <v>34</v>
      </c>
      <c r="M12" s="33">
        <v>66</v>
      </c>
      <c r="N12" s="45">
        <f>E12*K12</f>
        <v>36</v>
      </c>
      <c r="O12" s="51">
        <f>SUM(M12/K12)</f>
        <v>33</v>
      </c>
      <c r="P12" s="201">
        <f>SUM(M12/N12)</f>
        <v>1.8333333333333333</v>
      </c>
    </row>
    <row r="13" spans="1:16" ht="13.5" thickBot="1" x14ac:dyDescent="0.25">
      <c r="A13" s="88"/>
      <c r="B13" s="676" t="s">
        <v>26</v>
      </c>
      <c r="C13" s="677"/>
      <c r="D13" s="677"/>
      <c r="E13" s="235" t="s">
        <v>0</v>
      </c>
      <c r="F13" s="234">
        <f>SUM(F12)</f>
        <v>1</v>
      </c>
      <c r="G13" s="235" t="s">
        <v>0</v>
      </c>
      <c r="H13" s="235" t="s">
        <v>0</v>
      </c>
      <c r="I13" s="236" t="s">
        <v>0</v>
      </c>
      <c r="J13" s="234">
        <f>SUM(J12)</f>
        <v>1</v>
      </c>
      <c r="K13" s="234">
        <f>SUM(K12)</f>
        <v>2</v>
      </c>
      <c r="L13" s="234">
        <f>SUM(L12)</f>
        <v>34</v>
      </c>
      <c r="M13" s="234">
        <f>SUM(M12)</f>
        <v>66</v>
      </c>
      <c r="N13" s="234">
        <f>SUM(N12)</f>
        <v>36</v>
      </c>
      <c r="O13" s="235"/>
      <c r="P13" s="291"/>
    </row>
    <row r="14" spans="1:16" ht="13.5" thickBot="1" x14ac:dyDescent="0.25">
      <c r="B14" s="4"/>
      <c r="C14" s="5"/>
      <c r="D14" s="5"/>
      <c r="E14" s="6"/>
      <c r="F14" s="6"/>
      <c r="G14" s="6"/>
      <c r="H14" s="6"/>
      <c r="I14" s="7"/>
      <c r="J14" s="8"/>
      <c r="K14" s="8"/>
      <c r="L14" s="8"/>
      <c r="M14" s="9"/>
      <c r="N14" s="9"/>
    </row>
    <row r="15" spans="1:16" x14ac:dyDescent="0.2">
      <c r="B15" s="661" t="s">
        <v>286</v>
      </c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258" t="s">
        <v>248</v>
      </c>
      <c r="P15" s="259"/>
    </row>
    <row r="16" spans="1:16" x14ac:dyDescent="0.2">
      <c r="B16" s="665" t="s">
        <v>2</v>
      </c>
      <c r="C16" s="680" t="s">
        <v>3</v>
      </c>
      <c r="D16" s="183"/>
      <c r="E16" s="181" t="s">
        <v>15</v>
      </c>
      <c r="F16" s="181" t="s">
        <v>4</v>
      </c>
      <c r="G16" s="181" t="s">
        <v>5</v>
      </c>
      <c r="H16" s="181" t="s">
        <v>6</v>
      </c>
      <c r="I16" s="181" t="s">
        <v>7</v>
      </c>
      <c r="J16" s="181" t="s">
        <v>8</v>
      </c>
      <c r="K16" s="181" t="s">
        <v>9</v>
      </c>
      <c r="L16" s="181" t="s">
        <v>10</v>
      </c>
      <c r="M16" s="181" t="s">
        <v>11</v>
      </c>
      <c r="N16" s="181" t="s">
        <v>16</v>
      </c>
      <c r="O16" s="84" t="s">
        <v>218</v>
      </c>
      <c r="P16" s="260" t="s">
        <v>29</v>
      </c>
    </row>
    <row r="17" spans="2:16" ht="13.5" thickBot="1" x14ac:dyDescent="0.25">
      <c r="B17" s="666"/>
      <c r="C17" s="669"/>
      <c r="D17" s="182" t="s">
        <v>246</v>
      </c>
      <c r="E17" s="187" t="s">
        <v>12</v>
      </c>
      <c r="F17" s="182" t="s">
        <v>13</v>
      </c>
      <c r="G17" s="182" t="s">
        <v>14</v>
      </c>
      <c r="H17" s="182" t="s">
        <v>1</v>
      </c>
      <c r="I17" s="182" t="s">
        <v>14</v>
      </c>
      <c r="J17" s="182" t="s">
        <v>13</v>
      </c>
      <c r="K17" s="182" t="s">
        <v>13</v>
      </c>
      <c r="L17" s="182" t="s">
        <v>13</v>
      </c>
      <c r="M17" s="182" t="s">
        <v>13</v>
      </c>
      <c r="N17" s="182" t="s">
        <v>12</v>
      </c>
      <c r="O17" s="56"/>
      <c r="P17" s="261"/>
    </row>
    <row r="18" spans="2:16" x14ac:dyDescent="0.2">
      <c r="B18" s="97" t="s">
        <v>204</v>
      </c>
      <c r="C18" s="47" t="s">
        <v>205</v>
      </c>
      <c r="D18" s="71" t="s">
        <v>245</v>
      </c>
      <c r="E18" s="22"/>
      <c r="F18" s="13"/>
      <c r="G18" s="33"/>
      <c r="H18" s="2"/>
      <c r="I18" s="2"/>
      <c r="J18" s="2"/>
      <c r="K18" s="33"/>
      <c r="L18" s="33"/>
      <c r="M18" s="33"/>
      <c r="N18" s="2"/>
      <c r="O18" s="80"/>
      <c r="P18" s="266"/>
    </row>
    <row r="19" spans="2:16" ht="13.5" thickBot="1" x14ac:dyDescent="0.25">
      <c r="B19" s="676" t="s">
        <v>27</v>
      </c>
      <c r="C19" s="677"/>
      <c r="D19" s="677"/>
      <c r="E19" s="235" t="s">
        <v>0</v>
      </c>
      <c r="F19" s="234"/>
      <c r="G19" s="235"/>
      <c r="H19" s="235"/>
      <c r="I19" s="236"/>
      <c r="J19" s="234"/>
      <c r="K19" s="234"/>
      <c r="L19" s="234"/>
      <c r="M19" s="234"/>
      <c r="N19" s="274"/>
      <c r="O19" s="269"/>
      <c r="P19" s="270"/>
    </row>
  </sheetData>
  <mergeCells count="13">
    <mergeCell ref="B19:D19"/>
    <mergeCell ref="B15:N15"/>
    <mergeCell ref="B16:B17"/>
    <mergeCell ref="C16:C17"/>
    <mergeCell ref="B9:N9"/>
    <mergeCell ref="B10:B11"/>
    <mergeCell ref="C10:C11"/>
    <mergeCell ref="B13:D13"/>
    <mergeCell ref="B2:N2"/>
    <mergeCell ref="B3:N3"/>
    <mergeCell ref="B4:B5"/>
    <mergeCell ref="C4:C5"/>
    <mergeCell ref="B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28"/>
  <sheetViews>
    <sheetView zoomScaleNormal="100" workbookViewId="0">
      <selection activeCell="C6" sqref="C6"/>
    </sheetView>
  </sheetViews>
  <sheetFormatPr defaultRowHeight="12.75" x14ac:dyDescent="0.2"/>
  <cols>
    <col min="2" max="2" width="12.85546875" customWidth="1"/>
    <col min="3" max="3" width="32.7109375" customWidth="1"/>
    <col min="4" max="4" width="35.42578125" customWidth="1"/>
    <col min="5" max="5" width="11.5703125" customWidth="1"/>
    <col min="6" max="6" width="13.42578125" customWidth="1"/>
    <col min="7" max="7" width="15.140625" customWidth="1"/>
    <col min="9" max="9" width="15" customWidth="1"/>
    <col min="10" max="10" width="15.85546875" customWidth="1"/>
    <col min="11" max="11" width="13" customWidth="1"/>
    <col min="12" max="12" width="18.140625" customWidth="1"/>
    <col min="13" max="13" width="15.7109375" customWidth="1"/>
    <col min="14" max="14" width="19" customWidth="1"/>
  </cols>
  <sheetData>
    <row r="1" spans="2:16" ht="13.5" thickBot="1" x14ac:dyDescent="0.25"/>
    <row r="2" spans="2:16" x14ac:dyDescent="0.2">
      <c r="B2" s="656" t="s">
        <v>292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6" x14ac:dyDescent="0.2">
      <c r="B3" s="658"/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6" x14ac:dyDescent="0.2">
      <c r="B5" s="666"/>
      <c r="C5" s="668"/>
      <c r="D5" s="184" t="s">
        <v>28</v>
      </c>
      <c r="E5" s="182" t="s">
        <v>12</v>
      </c>
      <c r="F5" s="83" t="s">
        <v>13</v>
      </c>
      <c r="G5" s="83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16" x14ac:dyDescent="0.2">
      <c r="B6" s="29" t="s">
        <v>206</v>
      </c>
      <c r="C6" s="76" t="s">
        <v>207</v>
      </c>
      <c r="D6" s="18" t="s">
        <v>213</v>
      </c>
      <c r="E6" s="27">
        <v>58</v>
      </c>
      <c r="F6" s="33">
        <v>1</v>
      </c>
      <c r="G6" s="33">
        <v>75</v>
      </c>
      <c r="H6" s="2">
        <f>E6/(G6/60)</f>
        <v>46.4</v>
      </c>
      <c r="I6" s="2">
        <f>G6/F6</f>
        <v>75</v>
      </c>
      <c r="J6" s="45">
        <v>1</v>
      </c>
      <c r="K6" s="33">
        <v>6</v>
      </c>
      <c r="L6" s="33">
        <v>60</v>
      </c>
      <c r="M6" s="33">
        <v>266</v>
      </c>
      <c r="N6" s="45">
        <f>E6*K6</f>
        <v>348</v>
      </c>
      <c r="O6" s="51">
        <f>SUM(M6/K6)</f>
        <v>44.333333333333336</v>
      </c>
      <c r="P6" s="201">
        <f>SUM(M6/N6)</f>
        <v>0.76436781609195403</v>
      </c>
    </row>
    <row r="7" spans="2:16" ht="13.5" thickBot="1" x14ac:dyDescent="0.25">
      <c r="B7" s="674" t="s">
        <v>26</v>
      </c>
      <c r="C7" s="675"/>
      <c r="D7" s="675"/>
      <c r="E7" s="206" t="s">
        <v>0</v>
      </c>
      <c r="F7" s="205">
        <f>SUM(F6)</f>
        <v>1</v>
      </c>
      <c r="G7" s="205" t="s">
        <v>0</v>
      </c>
      <c r="H7" s="206" t="s">
        <v>0</v>
      </c>
      <c r="I7" s="208" t="s">
        <v>0</v>
      </c>
      <c r="J7" s="205">
        <f t="shared" ref="J7:N7" si="0">SUM(J6)</f>
        <v>1</v>
      </c>
      <c r="K7" s="205">
        <f t="shared" si="0"/>
        <v>6</v>
      </c>
      <c r="L7" s="205">
        <f t="shared" si="0"/>
        <v>60</v>
      </c>
      <c r="M7" s="205">
        <f t="shared" si="0"/>
        <v>266</v>
      </c>
      <c r="N7" s="205">
        <f t="shared" si="0"/>
        <v>348</v>
      </c>
      <c r="O7" s="206"/>
      <c r="P7" s="280"/>
    </row>
    <row r="8" spans="2:16" ht="13.5" thickBot="1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6" x14ac:dyDescent="0.2">
      <c r="B9" s="661" t="s">
        <v>285</v>
      </c>
      <c r="C9" s="662"/>
      <c r="D9" s="663"/>
      <c r="E9" s="662"/>
      <c r="F9" s="662"/>
      <c r="G9" s="662"/>
      <c r="H9" s="662"/>
      <c r="I9" s="662"/>
      <c r="J9" s="662"/>
      <c r="K9" s="662"/>
      <c r="L9" s="662"/>
      <c r="M9" s="662"/>
      <c r="N9" s="664"/>
      <c r="O9" s="258" t="s">
        <v>248</v>
      </c>
      <c r="P9" s="259"/>
    </row>
    <row r="10" spans="2:16" x14ac:dyDescent="0.2">
      <c r="B10" s="665" t="s">
        <v>2</v>
      </c>
      <c r="C10" s="667" t="s">
        <v>3</v>
      </c>
      <c r="D10" s="183"/>
      <c r="E10" s="181" t="s">
        <v>15</v>
      </c>
      <c r="F10" s="181" t="s">
        <v>4</v>
      </c>
      <c r="G10" s="181" t="s">
        <v>5</v>
      </c>
      <c r="H10" s="181" t="s">
        <v>6</v>
      </c>
      <c r="I10" s="181" t="s">
        <v>7</v>
      </c>
      <c r="J10" s="181" t="s">
        <v>8</v>
      </c>
      <c r="K10" s="181" t="s">
        <v>9</v>
      </c>
      <c r="L10" s="181" t="s">
        <v>10</v>
      </c>
      <c r="M10" s="181" t="s">
        <v>11</v>
      </c>
      <c r="N10" s="181" t="s">
        <v>16</v>
      </c>
      <c r="O10" s="84" t="s">
        <v>218</v>
      </c>
      <c r="P10" s="260" t="s">
        <v>29</v>
      </c>
    </row>
    <row r="11" spans="2:16" x14ac:dyDescent="0.2">
      <c r="B11" s="666"/>
      <c r="C11" s="669"/>
      <c r="D11" s="182" t="s">
        <v>246</v>
      </c>
      <c r="E11" s="182" t="s">
        <v>12</v>
      </c>
      <c r="F11" s="182" t="s">
        <v>13</v>
      </c>
      <c r="G11" s="182" t="s">
        <v>14</v>
      </c>
      <c r="H11" s="182" t="s">
        <v>1</v>
      </c>
      <c r="I11" s="182" t="s">
        <v>14</v>
      </c>
      <c r="J11" s="182" t="s">
        <v>13</v>
      </c>
      <c r="K11" s="182" t="s">
        <v>13</v>
      </c>
      <c r="L11" s="182" t="s">
        <v>13</v>
      </c>
      <c r="M11" s="182" t="s">
        <v>13</v>
      </c>
      <c r="N11" s="182" t="s">
        <v>12</v>
      </c>
      <c r="O11" s="56"/>
      <c r="P11" s="261"/>
    </row>
    <row r="12" spans="2:16" x14ac:dyDescent="0.2">
      <c r="B12" s="188" t="s">
        <v>280</v>
      </c>
      <c r="C12" s="76" t="s">
        <v>293</v>
      </c>
      <c r="D12" s="123" t="s">
        <v>284</v>
      </c>
      <c r="E12" s="135">
        <v>22</v>
      </c>
      <c r="F12" s="33">
        <v>1</v>
      </c>
      <c r="G12" s="33">
        <v>37</v>
      </c>
      <c r="H12" s="2">
        <f>E12/(G12/60)</f>
        <v>35.675675675675677</v>
      </c>
      <c r="I12" s="2">
        <f>G12/F12</f>
        <v>37</v>
      </c>
      <c r="J12" s="45">
        <v>1</v>
      </c>
      <c r="K12" s="33">
        <v>6</v>
      </c>
      <c r="L12" s="134">
        <f>SUM(L6*0.77)</f>
        <v>46.2</v>
      </c>
      <c r="M12" s="134">
        <f>SUM(M6*0.77)</f>
        <v>204.82</v>
      </c>
      <c r="N12" s="45">
        <f>E12*K12</f>
        <v>132</v>
      </c>
      <c r="O12" s="51">
        <f>SUM(M12/K12)</f>
        <v>34.136666666666663</v>
      </c>
      <c r="P12" s="201">
        <f>SUM(M12/N12)</f>
        <v>1.5516666666666665</v>
      </c>
    </row>
    <row r="13" spans="2:16" ht="13.5" thickBot="1" x14ac:dyDescent="0.25">
      <c r="B13" s="676" t="s">
        <v>26</v>
      </c>
      <c r="C13" s="677"/>
      <c r="D13" s="677"/>
      <c r="E13" s="235" t="s">
        <v>0</v>
      </c>
      <c r="F13" s="234">
        <f>SUM(F12)</f>
        <v>1</v>
      </c>
      <c r="G13" s="234" t="s">
        <v>0</v>
      </c>
      <c r="H13" s="235" t="s">
        <v>0</v>
      </c>
      <c r="I13" s="236" t="s">
        <v>0</v>
      </c>
      <c r="J13" s="234">
        <f>SUM(J12)</f>
        <v>1</v>
      </c>
      <c r="K13" s="234">
        <f>SUM(K12)</f>
        <v>6</v>
      </c>
      <c r="L13" s="253">
        <f>SUM(L12)</f>
        <v>46.2</v>
      </c>
      <c r="M13" s="292">
        <f>SUM(M7*0.77)</f>
        <v>204.82</v>
      </c>
      <c r="N13" s="234">
        <f>SUM(N12)</f>
        <v>132</v>
      </c>
      <c r="O13" s="235"/>
      <c r="P13" s="291"/>
    </row>
    <row r="14" spans="2:16" ht="13.5" thickBot="1" x14ac:dyDescent="0.25">
      <c r="B14" s="4"/>
      <c r="C14" s="5"/>
      <c r="D14" s="5"/>
      <c r="E14" s="6"/>
      <c r="F14" s="6"/>
      <c r="G14" s="6"/>
      <c r="H14" s="6"/>
      <c r="I14" s="7"/>
      <c r="J14" s="8"/>
      <c r="K14" s="8"/>
      <c r="L14" s="8"/>
      <c r="M14" s="9"/>
      <c r="N14" s="9"/>
    </row>
    <row r="15" spans="2:16" x14ac:dyDescent="0.2">
      <c r="B15" s="661" t="s">
        <v>286</v>
      </c>
      <c r="C15" s="662"/>
      <c r="D15" s="662"/>
      <c r="E15" s="662"/>
      <c r="F15" s="662"/>
      <c r="G15" s="662"/>
      <c r="H15" s="662"/>
      <c r="I15" s="662"/>
      <c r="J15" s="662"/>
      <c r="K15" s="662"/>
      <c r="L15" s="662"/>
      <c r="M15" s="662"/>
      <c r="N15" s="662"/>
      <c r="O15" s="258" t="s">
        <v>248</v>
      </c>
      <c r="P15" s="259"/>
    </row>
    <row r="16" spans="2:16" x14ac:dyDescent="0.2">
      <c r="B16" s="665" t="s">
        <v>2</v>
      </c>
      <c r="C16" s="680" t="s">
        <v>3</v>
      </c>
      <c r="D16" s="183"/>
      <c r="E16" s="181" t="s">
        <v>15</v>
      </c>
      <c r="F16" s="181" t="s">
        <v>4</v>
      </c>
      <c r="G16" s="181" t="s">
        <v>5</v>
      </c>
      <c r="H16" s="181" t="s">
        <v>6</v>
      </c>
      <c r="I16" s="181" t="s">
        <v>7</v>
      </c>
      <c r="J16" s="181" t="s">
        <v>8</v>
      </c>
      <c r="K16" s="181" t="s">
        <v>9</v>
      </c>
      <c r="L16" s="181" t="s">
        <v>10</v>
      </c>
      <c r="M16" s="181" t="s">
        <v>11</v>
      </c>
      <c r="N16" s="181" t="s">
        <v>16</v>
      </c>
      <c r="O16" s="84" t="s">
        <v>218</v>
      </c>
      <c r="P16" s="260" t="s">
        <v>29</v>
      </c>
    </row>
    <row r="17" spans="2:16" ht="13.5" thickBot="1" x14ac:dyDescent="0.25">
      <c r="B17" s="666"/>
      <c r="C17" s="669"/>
      <c r="D17" s="182" t="s">
        <v>246</v>
      </c>
      <c r="E17" s="187" t="s">
        <v>12</v>
      </c>
      <c r="F17" s="182" t="s">
        <v>13</v>
      </c>
      <c r="G17" s="182" t="s">
        <v>14</v>
      </c>
      <c r="H17" s="182" t="s">
        <v>1</v>
      </c>
      <c r="I17" s="182" t="s">
        <v>14</v>
      </c>
      <c r="J17" s="182" t="s">
        <v>13</v>
      </c>
      <c r="K17" s="182" t="s">
        <v>13</v>
      </c>
      <c r="L17" s="182" t="s">
        <v>13</v>
      </c>
      <c r="M17" s="182" t="s">
        <v>13</v>
      </c>
      <c r="N17" s="182" t="s">
        <v>12</v>
      </c>
      <c r="O17" s="56"/>
      <c r="P17" s="261"/>
    </row>
    <row r="18" spans="2:16" x14ac:dyDescent="0.2">
      <c r="B18" s="97" t="s">
        <v>206</v>
      </c>
      <c r="C18" s="47" t="s">
        <v>207</v>
      </c>
      <c r="D18" s="71" t="s">
        <v>245</v>
      </c>
      <c r="E18" s="22"/>
      <c r="F18" s="13"/>
      <c r="G18" s="33"/>
      <c r="H18" s="2"/>
      <c r="I18" s="2"/>
      <c r="J18" s="2"/>
      <c r="K18" s="33"/>
      <c r="L18" s="33"/>
      <c r="M18" s="33"/>
      <c r="N18" s="2"/>
      <c r="O18" s="80"/>
      <c r="P18" s="266"/>
    </row>
    <row r="19" spans="2:16" ht="13.5" thickBot="1" x14ac:dyDescent="0.25">
      <c r="B19" s="676" t="s">
        <v>27</v>
      </c>
      <c r="C19" s="677"/>
      <c r="D19" s="677"/>
      <c r="E19" s="235" t="s">
        <v>0</v>
      </c>
      <c r="F19" s="234"/>
      <c r="G19" s="235"/>
      <c r="H19" s="235"/>
      <c r="I19" s="236"/>
      <c r="J19" s="234"/>
      <c r="K19" s="234"/>
      <c r="L19" s="234"/>
      <c r="M19" s="234"/>
      <c r="N19" s="274"/>
      <c r="O19" s="269"/>
      <c r="P19" s="270"/>
    </row>
    <row r="20" spans="2:16" x14ac:dyDescent="0.2">
      <c r="B20" s="124"/>
      <c r="C20" s="125"/>
      <c r="D20" s="125"/>
      <c r="E20" s="126"/>
      <c r="F20" s="6"/>
      <c r="G20" s="6"/>
      <c r="H20" s="6"/>
      <c r="I20" s="7"/>
      <c r="J20" s="8"/>
      <c r="K20" s="8"/>
      <c r="L20" s="8"/>
      <c r="M20" s="9"/>
      <c r="N20" s="9"/>
    </row>
    <row r="22" spans="2:16" x14ac:dyDescent="0.2">
      <c r="K22" s="1"/>
      <c r="L22" s="1"/>
      <c r="M22" s="1"/>
      <c r="N22" s="1"/>
    </row>
    <row r="23" spans="2:16" x14ac:dyDescent="0.2">
      <c r="K23" s="1"/>
      <c r="L23" s="1"/>
      <c r="M23" s="1"/>
      <c r="N23" s="1"/>
    </row>
    <row r="24" spans="2:16" x14ac:dyDescent="0.2">
      <c r="K24" s="1"/>
      <c r="L24" s="1"/>
      <c r="M24" s="1"/>
      <c r="N24" s="1"/>
    </row>
    <row r="25" spans="2:16" x14ac:dyDescent="0.2">
      <c r="K25" s="1"/>
      <c r="L25" s="1"/>
      <c r="M25" s="1"/>
      <c r="N25" s="1"/>
    </row>
    <row r="26" spans="2:16" x14ac:dyDescent="0.2">
      <c r="K26" s="1"/>
      <c r="L26" s="1"/>
      <c r="M26" s="1"/>
      <c r="N26" s="1"/>
    </row>
    <row r="27" spans="2:16" x14ac:dyDescent="0.2">
      <c r="K27" s="1"/>
      <c r="L27" s="1"/>
      <c r="M27" s="1"/>
      <c r="N27" s="1"/>
    </row>
    <row r="28" spans="2:16" x14ac:dyDescent="0.2">
      <c r="K28" s="1"/>
      <c r="L28" s="1"/>
      <c r="M28" s="1"/>
      <c r="N28" s="1"/>
    </row>
  </sheetData>
  <mergeCells count="13">
    <mergeCell ref="B9:N9"/>
    <mergeCell ref="B2:N2"/>
    <mergeCell ref="B3:N3"/>
    <mergeCell ref="B4:B5"/>
    <mergeCell ref="C4:C5"/>
    <mergeCell ref="B7:D7"/>
    <mergeCell ref="B19:D19"/>
    <mergeCell ref="B10:B11"/>
    <mergeCell ref="C10:C11"/>
    <mergeCell ref="B13:D13"/>
    <mergeCell ref="B15:N15"/>
    <mergeCell ref="B16:B17"/>
    <mergeCell ref="C16:C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P110"/>
  <sheetViews>
    <sheetView zoomScaleNormal="100" workbookViewId="0">
      <pane xSplit="1" topLeftCell="E1" activePane="topRight" state="frozen"/>
      <selection pane="topRight" activeCell="D7" sqref="D7"/>
    </sheetView>
  </sheetViews>
  <sheetFormatPr defaultRowHeight="12.75" customHeight="1" x14ac:dyDescent="0.2"/>
  <cols>
    <col min="1" max="1" width="9.140625" style="1"/>
    <col min="2" max="2" width="12.42578125" style="1" customWidth="1"/>
    <col min="3" max="3" width="37.42578125" style="1" customWidth="1"/>
    <col min="4" max="4" width="46.5703125" style="1" customWidth="1"/>
    <col min="5" max="5" width="11.7109375" style="1" customWidth="1"/>
    <col min="6" max="6" width="15.28515625" style="1" customWidth="1"/>
    <col min="7" max="7" width="17.5703125" style="1" customWidth="1"/>
    <col min="8" max="8" width="11.140625" style="1" customWidth="1"/>
    <col min="9" max="9" width="17.140625" style="1" customWidth="1"/>
    <col min="10" max="10" width="16.140625" style="1" customWidth="1"/>
    <col min="11" max="11" width="14" style="1" customWidth="1"/>
    <col min="12" max="12" width="21.140625" style="1" customWidth="1"/>
    <col min="13" max="13" width="18" style="1" customWidth="1"/>
    <col min="14" max="14" width="20.42578125" style="1" customWidth="1"/>
    <col min="15" max="16" width="12.7109375" style="1" customWidth="1"/>
    <col min="17" max="16384" width="9.140625" style="1"/>
  </cols>
  <sheetData>
    <row r="1" spans="2:16" ht="12.75" customHeight="1" thickBot="1" x14ac:dyDescent="0.25"/>
    <row r="2" spans="2:16" ht="12.75" customHeight="1" x14ac:dyDescent="0.2">
      <c r="B2" s="656" t="s">
        <v>23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198"/>
    </row>
    <row r="3" spans="2:16" ht="12.75" customHeight="1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70" t="s">
        <v>248</v>
      </c>
      <c r="P3" s="671"/>
    </row>
    <row r="4" spans="2:16" ht="12.75" customHeight="1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6" ht="12.75" customHeight="1" thickBot="1" x14ac:dyDescent="0.25">
      <c r="B5" s="666"/>
      <c r="C5" s="668"/>
      <c r="D5" s="184" t="s">
        <v>28</v>
      </c>
      <c r="E5" s="182" t="s">
        <v>12</v>
      </c>
      <c r="F5" s="182" t="s">
        <v>13</v>
      </c>
      <c r="G5" s="182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16" ht="12.75" customHeight="1" x14ac:dyDescent="0.2">
      <c r="B6" s="31" t="s">
        <v>30</v>
      </c>
      <c r="C6" s="16" t="s">
        <v>18</v>
      </c>
      <c r="D6" s="16" t="s">
        <v>31</v>
      </c>
      <c r="E6" s="63">
        <v>34</v>
      </c>
      <c r="F6" s="33">
        <v>6</v>
      </c>
      <c r="G6" s="33">
        <v>60</v>
      </c>
      <c r="H6" s="2">
        <f t="shared" ref="H6:H11" si="0">E6/(G6/60)</f>
        <v>34</v>
      </c>
      <c r="I6" s="2">
        <f t="shared" ref="I6:I11" si="1">G6/F6</f>
        <v>10</v>
      </c>
      <c r="J6" s="2">
        <f>60/I6</f>
        <v>6</v>
      </c>
      <c r="K6" s="33">
        <v>38</v>
      </c>
      <c r="L6" s="33">
        <v>139</v>
      </c>
      <c r="M6" s="33">
        <v>1598</v>
      </c>
      <c r="N6" s="2">
        <f t="shared" ref="N6:N11" si="2">E6*K6</f>
        <v>1292</v>
      </c>
      <c r="O6" s="51">
        <f t="shared" ref="O6:O12" si="3">SUM(M6/K6)</f>
        <v>42.05263157894737</v>
      </c>
      <c r="P6" s="201">
        <f t="shared" ref="P6:P12" si="4">SUM(M6/N6)</f>
        <v>1.236842105263158</v>
      </c>
    </row>
    <row r="7" spans="2:16" ht="12.75" customHeight="1" x14ac:dyDescent="0.2">
      <c r="B7" s="32" t="s">
        <v>32</v>
      </c>
      <c r="C7" s="17" t="s">
        <v>19</v>
      </c>
      <c r="D7" s="17" t="s">
        <v>31</v>
      </c>
      <c r="E7" s="64">
        <v>34</v>
      </c>
      <c r="F7" s="33">
        <v>2</v>
      </c>
      <c r="G7" s="33">
        <v>65</v>
      </c>
      <c r="H7" s="2">
        <f t="shared" si="0"/>
        <v>31.384615384615387</v>
      </c>
      <c r="I7" s="2">
        <f t="shared" si="1"/>
        <v>32.5</v>
      </c>
      <c r="J7" s="2">
        <v>2</v>
      </c>
      <c r="K7" s="33">
        <v>18</v>
      </c>
      <c r="L7" s="33">
        <v>142</v>
      </c>
      <c r="M7" s="33">
        <v>954</v>
      </c>
      <c r="N7" s="2">
        <f t="shared" si="2"/>
        <v>612</v>
      </c>
      <c r="O7" s="35">
        <f t="shared" si="3"/>
        <v>53</v>
      </c>
      <c r="P7" s="202">
        <f t="shared" si="4"/>
        <v>1.5588235294117647</v>
      </c>
    </row>
    <row r="8" spans="2:16" ht="12.75" customHeight="1" x14ac:dyDescent="0.2">
      <c r="B8" s="32" t="s">
        <v>33</v>
      </c>
      <c r="C8" s="17" t="s">
        <v>19</v>
      </c>
      <c r="D8" s="17" t="s">
        <v>34</v>
      </c>
      <c r="E8" s="64">
        <v>34</v>
      </c>
      <c r="F8" s="33">
        <v>2</v>
      </c>
      <c r="G8" s="33">
        <v>65</v>
      </c>
      <c r="H8" s="2">
        <f t="shared" si="0"/>
        <v>31.384615384615387</v>
      </c>
      <c r="I8" s="2">
        <f t="shared" si="1"/>
        <v>32.5</v>
      </c>
      <c r="J8" s="2">
        <v>2</v>
      </c>
      <c r="K8" s="33">
        <v>16</v>
      </c>
      <c r="L8" s="33">
        <v>82</v>
      </c>
      <c r="M8" s="33">
        <v>528</v>
      </c>
      <c r="N8" s="2">
        <f t="shared" si="2"/>
        <v>544</v>
      </c>
      <c r="O8" s="35">
        <f t="shared" si="3"/>
        <v>33</v>
      </c>
      <c r="P8" s="202">
        <f t="shared" si="4"/>
        <v>0.97058823529411764</v>
      </c>
    </row>
    <row r="9" spans="2:16" ht="12.75" customHeight="1" x14ac:dyDescent="0.2">
      <c r="B9" s="32" t="s">
        <v>35</v>
      </c>
      <c r="C9" s="17" t="s">
        <v>20</v>
      </c>
      <c r="D9" s="17" t="s">
        <v>34</v>
      </c>
      <c r="E9" s="64">
        <v>32</v>
      </c>
      <c r="F9" s="33">
        <v>3</v>
      </c>
      <c r="G9" s="33">
        <v>55</v>
      </c>
      <c r="H9" s="2">
        <f t="shared" si="0"/>
        <v>34.909090909090914</v>
      </c>
      <c r="I9" s="2">
        <f t="shared" si="1"/>
        <v>18.333333333333332</v>
      </c>
      <c r="J9" s="2">
        <v>2</v>
      </c>
      <c r="K9" s="33">
        <v>16</v>
      </c>
      <c r="L9" s="33">
        <v>86</v>
      </c>
      <c r="M9" s="33">
        <v>617</v>
      </c>
      <c r="N9" s="2">
        <f t="shared" si="2"/>
        <v>512</v>
      </c>
      <c r="O9" s="35">
        <f t="shared" si="3"/>
        <v>38.5625</v>
      </c>
      <c r="P9" s="202">
        <f t="shared" si="4"/>
        <v>1.205078125</v>
      </c>
    </row>
    <row r="10" spans="2:16" ht="12.75" customHeight="1" x14ac:dyDescent="0.2">
      <c r="B10" s="29" t="s">
        <v>36</v>
      </c>
      <c r="C10" s="17" t="s">
        <v>21</v>
      </c>
      <c r="D10" s="18" t="s">
        <v>34</v>
      </c>
      <c r="E10" s="138">
        <v>51</v>
      </c>
      <c r="F10" s="33">
        <v>1</v>
      </c>
      <c r="G10" s="33">
        <v>85</v>
      </c>
      <c r="H10" s="2">
        <f t="shared" si="0"/>
        <v>36</v>
      </c>
      <c r="I10" s="2">
        <f t="shared" si="1"/>
        <v>85</v>
      </c>
      <c r="J10" s="2">
        <v>1</v>
      </c>
      <c r="K10" s="33">
        <v>2</v>
      </c>
      <c r="L10" s="33">
        <v>45</v>
      </c>
      <c r="M10" s="33">
        <v>88</v>
      </c>
      <c r="N10" s="2">
        <f t="shared" si="2"/>
        <v>102</v>
      </c>
      <c r="O10" s="35">
        <f t="shared" si="3"/>
        <v>44</v>
      </c>
      <c r="P10" s="202">
        <f t="shared" si="4"/>
        <v>0.86274509803921573</v>
      </c>
    </row>
    <row r="11" spans="2:16" ht="12.75" customHeight="1" x14ac:dyDescent="0.2">
      <c r="B11" s="29" t="s">
        <v>37</v>
      </c>
      <c r="C11" s="18" t="s">
        <v>22</v>
      </c>
      <c r="D11" s="18" t="s">
        <v>38</v>
      </c>
      <c r="E11" s="65">
        <v>33</v>
      </c>
      <c r="F11" s="33">
        <v>2</v>
      </c>
      <c r="G11" s="33">
        <v>50</v>
      </c>
      <c r="H11" s="2">
        <f t="shared" si="0"/>
        <v>39.6</v>
      </c>
      <c r="I11" s="2">
        <f t="shared" si="1"/>
        <v>25</v>
      </c>
      <c r="J11" s="2">
        <v>1</v>
      </c>
      <c r="K11" s="33">
        <v>9</v>
      </c>
      <c r="L11" s="33">
        <v>37</v>
      </c>
      <c r="M11" s="33">
        <v>77</v>
      </c>
      <c r="N11" s="2">
        <f t="shared" si="2"/>
        <v>297</v>
      </c>
      <c r="O11" s="35">
        <f t="shared" si="3"/>
        <v>8.5555555555555554</v>
      </c>
      <c r="P11" s="202">
        <f t="shared" si="4"/>
        <v>0.25925925925925924</v>
      </c>
    </row>
    <row r="12" spans="2:16" ht="12.75" customHeight="1" thickBot="1" x14ac:dyDescent="0.25">
      <c r="B12" s="203" t="s">
        <v>217</v>
      </c>
      <c r="C12" s="204"/>
      <c r="D12" s="204"/>
      <c r="E12" s="205">
        <v>36</v>
      </c>
      <c r="F12" s="206">
        <f>SUM(F6:F11)</f>
        <v>16</v>
      </c>
      <c r="G12" s="206" t="s">
        <v>0</v>
      </c>
      <c r="H12" s="207">
        <f>SUM(H6:H11)/6</f>
        <v>34.546386946386946</v>
      </c>
      <c r="I12" s="208" t="s">
        <v>0</v>
      </c>
      <c r="J12" s="207">
        <f>SUM(J6:J11)</f>
        <v>14</v>
      </c>
      <c r="K12" s="207">
        <f>SUM(K6:K11)</f>
        <v>99</v>
      </c>
      <c r="L12" s="207">
        <f>SUM(L6:L11)</f>
        <v>531</v>
      </c>
      <c r="M12" s="209">
        <f>SUM(M6:M11)</f>
        <v>3862</v>
      </c>
      <c r="N12" s="210">
        <f>SUM(N6:N11)</f>
        <v>3359</v>
      </c>
      <c r="O12" s="211">
        <f t="shared" si="3"/>
        <v>39.01010101010101</v>
      </c>
      <c r="P12" s="212">
        <f t="shared" si="4"/>
        <v>1.1497469484965763</v>
      </c>
    </row>
    <row r="13" spans="2:16" ht="12.75" customHeight="1" thickBot="1" x14ac:dyDescent="0.25">
      <c r="B13" s="3"/>
      <c r="O13" s="213"/>
    </row>
    <row r="14" spans="2:16" ht="12.75" customHeight="1" x14ac:dyDescent="0.2">
      <c r="B14" s="661" t="s">
        <v>260</v>
      </c>
      <c r="C14" s="662"/>
      <c r="D14" s="663"/>
      <c r="E14" s="662"/>
      <c r="F14" s="662"/>
      <c r="G14" s="662"/>
      <c r="H14" s="662"/>
      <c r="I14" s="662"/>
      <c r="J14" s="662"/>
      <c r="K14" s="662"/>
      <c r="L14" s="662"/>
      <c r="M14" s="662"/>
      <c r="N14" s="664"/>
      <c r="O14" s="672" t="s">
        <v>248</v>
      </c>
      <c r="P14" s="673"/>
    </row>
    <row r="15" spans="2:16" ht="12.75" customHeight="1" x14ac:dyDescent="0.2">
      <c r="B15" s="665" t="s">
        <v>2</v>
      </c>
      <c r="C15" s="667" t="s">
        <v>3</v>
      </c>
      <c r="D15" s="183"/>
      <c r="E15" s="181" t="s">
        <v>15</v>
      </c>
      <c r="F15" s="181" t="s">
        <v>4</v>
      </c>
      <c r="G15" s="181" t="s">
        <v>5</v>
      </c>
      <c r="H15" s="181" t="s">
        <v>6</v>
      </c>
      <c r="I15" s="181" t="s">
        <v>7</v>
      </c>
      <c r="J15" s="181" t="s">
        <v>8</v>
      </c>
      <c r="K15" s="181" t="s">
        <v>9</v>
      </c>
      <c r="L15" s="181" t="s">
        <v>10</v>
      </c>
      <c r="M15" s="181" t="s">
        <v>11</v>
      </c>
      <c r="N15" s="181" t="s">
        <v>16</v>
      </c>
      <c r="O15" s="183" t="s">
        <v>218</v>
      </c>
      <c r="P15" s="199" t="s">
        <v>29</v>
      </c>
    </row>
    <row r="16" spans="2:16" ht="12.75" customHeight="1" thickBot="1" x14ac:dyDescent="0.25">
      <c r="B16" s="666"/>
      <c r="C16" s="669"/>
      <c r="D16" s="187" t="s">
        <v>246</v>
      </c>
      <c r="E16" s="187" t="s">
        <v>12</v>
      </c>
      <c r="F16" s="182" t="s">
        <v>13</v>
      </c>
      <c r="G16" s="182" t="s">
        <v>14</v>
      </c>
      <c r="H16" s="182" t="s">
        <v>1</v>
      </c>
      <c r="I16" s="182" t="s">
        <v>14</v>
      </c>
      <c r="J16" s="182" t="s">
        <v>13</v>
      </c>
      <c r="K16" s="182" t="s">
        <v>13</v>
      </c>
      <c r="L16" s="182" t="s">
        <v>13</v>
      </c>
      <c r="M16" s="182" t="s">
        <v>13</v>
      </c>
      <c r="N16" s="182" t="s">
        <v>12</v>
      </c>
      <c r="O16" s="54"/>
      <c r="P16" s="200"/>
    </row>
    <row r="17" spans="2:16" ht="12.75" customHeight="1" x14ac:dyDescent="0.2">
      <c r="B17" s="31" t="s">
        <v>30</v>
      </c>
      <c r="C17" s="16" t="s">
        <v>18</v>
      </c>
      <c r="D17" s="72" t="s">
        <v>247</v>
      </c>
      <c r="E17" s="160">
        <v>34</v>
      </c>
      <c r="F17" s="33">
        <v>4</v>
      </c>
      <c r="G17" s="33">
        <v>60</v>
      </c>
      <c r="H17" s="2">
        <f>E17/(G17/60)</f>
        <v>34</v>
      </c>
      <c r="I17" s="2">
        <f>G17/F17</f>
        <v>15</v>
      </c>
      <c r="J17" s="2">
        <f>60/I17</f>
        <v>4</v>
      </c>
      <c r="K17" s="33">
        <v>27</v>
      </c>
      <c r="L17" s="33">
        <v>139</v>
      </c>
      <c r="M17" s="33">
        <v>1598</v>
      </c>
      <c r="N17" s="2">
        <f>E17*K17</f>
        <v>918</v>
      </c>
      <c r="O17" s="51">
        <f t="shared" ref="O17:O23" si="5">SUM(M17/K17)</f>
        <v>59.185185185185183</v>
      </c>
      <c r="P17" s="201">
        <f>SUM(M17/N17)</f>
        <v>1.7407407407407407</v>
      </c>
    </row>
    <row r="18" spans="2:16" ht="12.75" customHeight="1" x14ac:dyDescent="0.2">
      <c r="B18" s="32" t="s">
        <v>32</v>
      </c>
      <c r="C18" s="17" t="s">
        <v>19</v>
      </c>
      <c r="D18" s="72" t="s">
        <v>247</v>
      </c>
      <c r="E18" s="161">
        <v>34</v>
      </c>
      <c r="F18" s="33">
        <v>2</v>
      </c>
      <c r="G18" s="33">
        <v>65</v>
      </c>
      <c r="H18" s="2">
        <f>E18/(G18/60)</f>
        <v>31.384615384615387</v>
      </c>
      <c r="I18" s="2">
        <f>G18/F18</f>
        <v>32.5</v>
      </c>
      <c r="J18" s="2">
        <v>2</v>
      </c>
      <c r="K18" s="33">
        <v>16</v>
      </c>
      <c r="L18" s="33">
        <v>142</v>
      </c>
      <c r="M18" s="33">
        <v>954</v>
      </c>
      <c r="N18" s="2">
        <f>E18*K18</f>
        <v>544</v>
      </c>
      <c r="O18" s="35">
        <f t="shared" si="5"/>
        <v>59.625</v>
      </c>
      <c r="P18" s="202">
        <f>SUM(M18/N18)</f>
        <v>1.7536764705882353</v>
      </c>
    </row>
    <row r="19" spans="2:16" ht="12.75" customHeight="1" x14ac:dyDescent="0.2">
      <c r="B19" s="32" t="s">
        <v>33</v>
      </c>
      <c r="C19" s="17" t="s">
        <v>19</v>
      </c>
      <c r="D19" s="72" t="s">
        <v>247</v>
      </c>
      <c r="E19" s="161">
        <v>34</v>
      </c>
      <c r="F19" s="33">
        <v>2</v>
      </c>
      <c r="G19" s="33">
        <v>65</v>
      </c>
      <c r="H19" s="2">
        <f>E19/(G19/60)</f>
        <v>31.384615384615387</v>
      </c>
      <c r="I19" s="2">
        <f>G19/F19</f>
        <v>32.5</v>
      </c>
      <c r="J19" s="2">
        <v>2</v>
      </c>
      <c r="K19" s="33">
        <v>12</v>
      </c>
      <c r="L19" s="33">
        <v>82</v>
      </c>
      <c r="M19" s="33">
        <v>528</v>
      </c>
      <c r="N19" s="2">
        <f>E19*K19</f>
        <v>408</v>
      </c>
      <c r="O19" s="35">
        <f t="shared" si="5"/>
        <v>44</v>
      </c>
      <c r="P19" s="202">
        <f>SUM(M19/N19)</f>
        <v>1.2941176470588236</v>
      </c>
    </row>
    <row r="20" spans="2:16" ht="12.75" customHeight="1" x14ac:dyDescent="0.2">
      <c r="B20" s="32" t="s">
        <v>35</v>
      </c>
      <c r="C20" s="17" t="s">
        <v>20</v>
      </c>
      <c r="D20" s="72" t="s">
        <v>247</v>
      </c>
      <c r="E20" s="161">
        <v>32</v>
      </c>
      <c r="F20" s="33">
        <v>2</v>
      </c>
      <c r="G20" s="33">
        <v>55</v>
      </c>
      <c r="H20" s="2">
        <f>E20/(G20/60)</f>
        <v>34.909090909090914</v>
      </c>
      <c r="I20" s="2">
        <f>G20/F20</f>
        <v>27.5</v>
      </c>
      <c r="J20" s="2">
        <v>2</v>
      </c>
      <c r="K20" s="13">
        <v>12</v>
      </c>
      <c r="L20" s="33">
        <v>86</v>
      </c>
      <c r="M20" s="33">
        <v>617</v>
      </c>
      <c r="N20" s="2">
        <f>E20*K20</f>
        <v>384</v>
      </c>
      <c r="O20" s="35">
        <f t="shared" si="5"/>
        <v>51.416666666666664</v>
      </c>
      <c r="P20" s="202">
        <f>SUM(M20/N20)</f>
        <v>1.6067708333333333</v>
      </c>
    </row>
    <row r="21" spans="2:16" ht="12.75" customHeight="1" x14ac:dyDescent="0.2">
      <c r="B21" s="97" t="s">
        <v>36</v>
      </c>
      <c r="C21" s="34" t="s">
        <v>21</v>
      </c>
      <c r="D21" s="71" t="s">
        <v>245</v>
      </c>
      <c r="E21" s="162"/>
      <c r="F21" s="33"/>
      <c r="G21" s="33"/>
      <c r="H21" s="2"/>
      <c r="I21" s="2"/>
      <c r="J21" s="2"/>
      <c r="K21" s="13"/>
      <c r="L21" s="13"/>
      <c r="M21" s="13"/>
      <c r="N21" s="2"/>
      <c r="O21" s="35"/>
      <c r="P21" s="202"/>
    </row>
    <row r="22" spans="2:16" ht="12.75" customHeight="1" x14ac:dyDescent="0.2">
      <c r="B22" s="97" t="s">
        <v>37</v>
      </c>
      <c r="C22" s="47" t="s">
        <v>22</v>
      </c>
      <c r="D22" s="71" t="s">
        <v>245</v>
      </c>
      <c r="E22" s="163"/>
      <c r="F22" s="13"/>
      <c r="G22" s="13"/>
      <c r="H22" s="2"/>
      <c r="I22" s="2"/>
      <c r="J22" s="2"/>
      <c r="K22" s="13"/>
      <c r="L22" s="13"/>
      <c r="M22" s="13"/>
      <c r="N22" s="2"/>
      <c r="O22" s="35"/>
      <c r="P22" s="202"/>
    </row>
    <row r="23" spans="2:16" ht="12.75" customHeight="1" thickBot="1" x14ac:dyDescent="0.25">
      <c r="B23" s="203" t="s">
        <v>26</v>
      </c>
      <c r="C23" s="204"/>
      <c r="D23" s="204"/>
      <c r="E23" s="214">
        <v>34</v>
      </c>
      <c r="F23" s="205">
        <f>SUM(F17:F22)</f>
        <v>10</v>
      </c>
      <c r="G23" s="206" t="s">
        <v>0</v>
      </c>
      <c r="H23" s="207">
        <f>SUM(H17:H22)/4</f>
        <v>32.91958041958042</v>
      </c>
      <c r="I23" s="208" t="s">
        <v>0</v>
      </c>
      <c r="J23" s="207">
        <f>SUM(J17:J22)</f>
        <v>10</v>
      </c>
      <c r="K23" s="207">
        <f>SUM(K17:K22)</f>
        <v>67</v>
      </c>
      <c r="L23" s="207">
        <f>SUM(L17:L21)</f>
        <v>449</v>
      </c>
      <c r="M23" s="208">
        <f>SUM(M17:M21)</f>
        <v>3697</v>
      </c>
      <c r="N23" s="207">
        <f>SUM(N17:N21)</f>
        <v>2254</v>
      </c>
      <c r="O23" s="211">
        <f t="shared" si="5"/>
        <v>55.179104477611943</v>
      </c>
      <c r="P23" s="212">
        <f>SUM(M23/N23)</f>
        <v>1.6401952085181899</v>
      </c>
    </row>
    <row r="24" spans="2:16" ht="12.75" customHeight="1" thickBot="1" x14ac:dyDescent="0.25">
      <c r="B24" s="4"/>
      <c r="C24" s="5"/>
      <c r="D24" s="5"/>
      <c r="E24" s="6"/>
      <c r="F24" s="6"/>
      <c r="G24" s="6"/>
      <c r="H24" s="6"/>
      <c r="I24" s="7"/>
      <c r="J24" s="8"/>
      <c r="K24" s="8"/>
      <c r="L24" s="8"/>
      <c r="M24" s="9"/>
      <c r="N24" s="9"/>
    </row>
    <row r="25" spans="2:16" ht="12.75" customHeight="1" x14ac:dyDescent="0.2">
      <c r="B25" s="215" t="s">
        <v>261</v>
      </c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672" t="s">
        <v>248</v>
      </c>
      <c r="P25" s="673"/>
    </row>
    <row r="26" spans="2:16" ht="12.75" customHeight="1" x14ac:dyDescent="0.2">
      <c r="B26" s="217" t="s">
        <v>2</v>
      </c>
      <c r="C26" s="181" t="s">
        <v>3</v>
      </c>
      <c r="D26" s="185" t="s">
        <v>249</v>
      </c>
      <c r="E26" s="181" t="s">
        <v>15</v>
      </c>
      <c r="F26" s="181" t="s">
        <v>4</v>
      </c>
      <c r="G26" s="181" t="s">
        <v>5</v>
      </c>
      <c r="H26" s="181" t="s">
        <v>6</v>
      </c>
      <c r="I26" s="181" t="s">
        <v>7</v>
      </c>
      <c r="J26" s="181" t="s">
        <v>8</v>
      </c>
      <c r="K26" s="181" t="s">
        <v>9</v>
      </c>
      <c r="L26" s="181" t="s">
        <v>10</v>
      </c>
      <c r="M26" s="181" t="s">
        <v>11</v>
      </c>
      <c r="N26" s="181" t="s">
        <v>16</v>
      </c>
      <c r="O26" s="183" t="s">
        <v>218</v>
      </c>
      <c r="P26" s="199" t="s">
        <v>29</v>
      </c>
    </row>
    <row r="27" spans="2:16" ht="12.75" customHeight="1" thickBot="1" x14ac:dyDescent="0.25">
      <c r="B27" s="218"/>
      <c r="C27" s="182"/>
      <c r="D27" s="186"/>
      <c r="E27" s="187" t="s">
        <v>12</v>
      </c>
      <c r="F27" s="182" t="s">
        <v>13</v>
      </c>
      <c r="G27" s="182" t="s">
        <v>14</v>
      </c>
      <c r="H27" s="182" t="s">
        <v>1</v>
      </c>
      <c r="I27" s="182" t="s">
        <v>14</v>
      </c>
      <c r="J27" s="182" t="s">
        <v>13</v>
      </c>
      <c r="K27" s="182" t="s">
        <v>13</v>
      </c>
      <c r="L27" s="182" t="s">
        <v>13</v>
      </c>
      <c r="M27" s="182" t="s">
        <v>13</v>
      </c>
      <c r="N27" s="182" t="s">
        <v>12</v>
      </c>
      <c r="O27" s="54"/>
      <c r="P27" s="200"/>
    </row>
    <row r="28" spans="2:16" ht="12.75" customHeight="1" x14ac:dyDescent="0.2">
      <c r="B28" s="32" t="s">
        <v>32</v>
      </c>
      <c r="C28" s="17" t="s">
        <v>19</v>
      </c>
      <c r="D28" s="73" t="s">
        <v>250</v>
      </c>
      <c r="E28" s="161">
        <v>34</v>
      </c>
      <c r="F28" s="33">
        <v>4</v>
      </c>
      <c r="G28" s="33">
        <v>65</v>
      </c>
      <c r="H28" s="2">
        <f>E28/(G28/60)</f>
        <v>31.384615384615387</v>
      </c>
      <c r="I28" s="2">
        <f>G28/F28</f>
        <v>16.25</v>
      </c>
      <c r="J28" s="2">
        <v>4</v>
      </c>
      <c r="K28" s="33">
        <v>26</v>
      </c>
      <c r="L28" s="33">
        <v>224</v>
      </c>
      <c r="M28" s="33">
        <v>1482</v>
      </c>
      <c r="N28" s="2">
        <f>E28*K28</f>
        <v>884</v>
      </c>
      <c r="O28" s="35">
        <f>SUM(M28/K28)</f>
        <v>57</v>
      </c>
      <c r="P28" s="202">
        <f>SUM(M28/N28)</f>
        <v>1.6764705882352942</v>
      </c>
    </row>
    <row r="29" spans="2:16" ht="12.75" customHeight="1" x14ac:dyDescent="0.2">
      <c r="B29" s="32"/>
      <c r="C29" s="17"/>
      <c r="D29" s="72"/>
      <c r="E29" s="161"/>
      <c r="F29" s="33"/>
      <c r="G29" s="33"/>
      <c r="H29" s="2"/>
      <c r="I29" s="2"/>
      <c r="J29" s="2"/>
      <c r="K29" s="33"/>
      <c r="L29" s="33"/>
      <c r="M29" s="33"/>
      <c r="N29" s="2"/>
      <c r="O29" s="51"/>
      <c r="P29" s="201"/>
    </row>
    <row r="30" spans="2:16" ht="12.75" customHeight="1" x14ac:dyDescent="0.2">
      <c r="B30" s="30" t="s">
        <v>30</v>
      </c>
      <c r="C30" s="19" t="s">
        <v>18</v>
      </c>
      <c r="D30" s="72" t="s">
        <v>247</v>
      </c>
      <c r="E30" s="164">
        <v>34</v>
      </c>
      <c r="F30" s="33">
        <v>4</v>
      </c>
      <c r="G30" s="33">
        <v>60</v>
      </c>
      <c r="H30" s="2">
        <f>E30/(G30/60)</f>
        <v>34</v>
      </c>
      <c r="I30" s="2">
        <f>G30/F30</f>
        <v>15</v>
      </c>
      <c r="J30" s="2">
        <f>60/I30</f>
        <v>4</v>
      </c>
      <c r="K30" s="33">
        <v>27</v>
      </c>
      <c r="L30" s="33">
        <v>139</v>
      </c>
      <c r="M30" s="33">
        <v>1598</v>
      </c>
      <c r="N30" s="2">
        <f>E30*K30</f>
        <v>918</v>
      </c>
      <c r="O30" s="51">
        <f>SUM(M30/K30)</f>
        <v>59.185185185185183</v>
      </c>
      <c r="P30" s="201">
        <f>SUM(M30/N30)</f>
        <v>1.7407407407407407</v>
      </c>
    </row>
    <row r="31" spans="2:16" ht="12.75" customHeight="1" x14ac:dyDescent="0.2">
      <c r="B31" s="32" t="s">
        <v>35</v>
      </c>
      <c r="C31" s="17" t="s">
        <v>20</v>
      </c>
      <c r="D31" s="72" t="s">
        <v>247</v>
      </c>
      <c r="E31" s="161">
        <v>32</v>
      </c>
      <c r="F31" s="33">
        <v>2</v>
      </c>
      <c r="G31" s="33">
        <v>55</v>
      </c>
      <c r="H31" s="2">
        <f>E31/(G31/60)</f>
        <v>34.909090909090914</v>
      </c>
      <c r="I31" s="2">
        <f>G31/F31</f>
        <v>27.5</v>
      </c>
      <c r="J31" s="2">
        <v>2</v>
      </c>
      <c r="K31" s="33">
        <v>12</v>
      </c>
      <c r="L31" s="33">
        <v>86</v>
      </c>
      <c r="M31" s="33">
        <v>617</v>
      </c>
      <c r="N31" s="2">
        <f>E31*K31</f>
        <v>384</v>
      </c>
      <c r="O31" s="35">
        <f>SUM(M31/K31)</f>
        <v>51.416666666666664</v>
      </c>
      <c r="P31" s="202">
        <f>SUM(M31/N31)</f>
        <v>1.6067708333333333</v>
      </c>
    </row>
    <row r="32" spans="2:16" ht="12.75" customHeight="1" x14ac:dyDescent="0.2">
      <c r="B32" s="97" t="s">
        <v>36</v>
      </c>
      <c r="C32" s="34" t="s">
        <v>21</v>
      </c>
      <c r="D32" s="71" t="s">
        <v>245</v>
      </c>
      <c r="E32" s="161"/>
      <c r="F32" s="33"/>
      <c r="G32" s="33"/>
      <c r="H32" s="2"/>
      <c r="I32" s="2"/>
      <c r="J32" s="2"/>
      <c r="K32" s="33"/>
      <c r="L32" s="33"/>
      <c r="M32" s="33"/>
      <c r="N32" s="2"/>
      <c r="O32" s="51"/>
      <c r="P32" s="201"/>
    </row>
    <row r="33" spans="2:16" ht="12.75" customHeight="1" x14ac:dyDescent="0.2">
      <c r="B33" s="97" t="s">
        <v>37</v>
      </c>
      <c r="C33" s="47" t="s">
        <v>22</v>
      </c>
      <c r="D33" s="71" t="s">
        <v>245</v>
      </c>
      <c r="E33" s="161"/>
      <c r="F33" s="33"/>
      <c r="G33" s="33"/>
      <c r="H33" s="2"/>
      <c r="I33" s="2"/>
      <c r="J33" s="2"/>
      <c r="K33" s="33"/>
      <c r="L33" s="33"/>
      <c r="M33" s="33"/>
      <c r="N33" s="2"/>
      <c r="O33" s="2"/>
      <c r="P33" s="219"/>
    </row>
    <row r="34" spans="2:16" ht="12.75" customHeight="1" thickBot="1" x14ac:dyDescent="0.25">
      <c r="B34" s="220" t="s">
        <v>27</v>
      </c>
      <c r="C34" s="221"/>
      <c r="D34" s="221"/>
      <c r="E34" s="208">
        <v>33</v>
      </c>
      <c r="F34" s="206">
        <f>SUM(F28:F32)</f>
        <v>10</v>
      </c>
      <c r="G34" s="206" t="s">
        <v>0</v>
      </c>
      <c r="H34" s="210">
        <f>SUM(H28:H31)/3</f>
        <v>33.431235431235429</v>
      </c>
      <c r="I34" s="208" t="s">
        <v>0</v>
      </c>
      <c r="J34" s="207">
        <f>SUM(J28:J32)</f>
        <v>10</v>
      </c>
      <c r="K34" s="207">
        <f>SUM(K28:K32)</f>
        <v>65</v>
      </c>
      <c r="L34" s="208">
        <f>SUM(L28:L32)</f>
        <v>449</v>
      </c>
      <c r="M34" s="208">
        <f>SUM(M28:M32)</f>
        <v>3697</v>
      </c>
      <c r="N34" s="207">
        <f>SUM(N28:N32)</f>
        <v>2186</v>
      </c>
      <c r="O34" s="211">
        <f>SUM(M34/K34)</f>
        <v>56.876923076923077</v>
      </c>
      <c r="P34" s="212">
        <f>SUM(M34/N34)</f>
        <v>1.6912168344007319</v>
      </c>
    </row>
    <row r="35" spans="2:16" ht="12.75" customHeight="1" x14ac:dyDescent="0.2">
      <c r="B35" s="4"/>
      <c r="C35" s="5"/>
      <c r="D35" s="5"/>
      <c r="E35" s="6"/>
      <c r="F35" s="6"/>
      <c r="G35" s="6"/>
      <c r="H35" s="6"/>
      <c r="I35" s="7"/>
      <c r="J35" s="8"/>
      <c r="K35" s="8"/>
      <c r="L35" s="8"/>
      <c r="M35" s="9"/>
      <c r="N35" s="9"/>
    </row>
    <row r="36" spans="2:16" ht="12.75" customHeight="1" x14ac:dyDescent="0.2">
      <c r="B36" s="3"/>
    </row>
    <row r="37" spans="2:16" ht="12.75" customHeight="1" x14ac:dyDescent="0.2">
      <c r="B37" s="3"/>
    </row>
    <row r="38" spans="2:16" ht="12.75" customHeight="1" x14ac:dyDescent="0.2">
      <c r="B38" s="3"/>
    </row>
    <row r="39" spans="2:16" ht="12.75" customHeight="1" x14ac:dyDescent="0.2">
      <c r="B39" s="3"/>
    </row>
    <row r="40" spans="2:16" ht="12.75" customHeight="1" x14ac:dyDescent="0.2">
      <c r="B40" s="3"/>
    </row>
    <row r="41" spans="2:16" ht="12.75" customHeight="1" x14ac:dyDescent="0.2">
      <c r="B41" s="3"/>
    </row>
    <row r="42" spans="2:16" ht="12.75" customHeight="1" x14ac:dyDescent="0.2">
      <c r="B42" s="3"/>
    </row>
    <row r="43" spans="2:16" ht="12.75" customHeight="1" x14ac:dyDescent="0.2">
      <c r="B43" s="3"/>
    </row>
    <row r="44" spans="2:16" ht="12.75" customHeight="1" x14ac:dyDescent="0.2">
      <c r="B44" s="3"/>
    </row>
    <row r="45" spans="2:16" ht="12.75" customHeight="1" x14ac:dyDescent="0.2">
      <c r="B45" s="3"/>
    </row>
    <row r="46" spans="2:16" ht="12.75" customHeight="1" x14ac:dyDescent="0.2">
      <c r="B46" s="3"/>
    </row>
    <row r="47" spans="2:16" ht="12.75" customHeight="1" x14ac:dyDescent="0.2">
      <c r="B47" s="3"/>
    </row>
    <row r="48" spans="2:16" ht="12.75" customHeight="1" x14ac:dyDescent="0.2">
      <c r="B48" s="3"/>
    </row>
    <row r="49" spans="2:2" ht="12.75" customHeight="1" x14ac:dyDescent="0.2">
      <c r="B49" s="3"/>
    </row>
    <row r="50" spans="2:2" ht="12.75" customHeight="1" x14ac:dyDescent="0.2">
      <c r="B50" s="3"/>
    </row>
    <row r="51" spans="2:2" ht="12.75" customHeight="1" x14ac:dyDescent="0.2">
      <c r="B51" s="3"/>
    </row>
    <row r="52" spans="2:2" ht="12.75" customHeight="1" x14ac:dyDescent="0.2">
      <c r="B52" s="3"/>
    </row>
    <row r="53" spans="2:2" ht="12.75" customHeight="1" x14ac:dyDescent="0.2">
      <c r="B53" s="3"/>
    </row>
    <row r="54" spans="2:2" ht="12.75" customHeight="1" x14ac:dyDescent="0.2">
      <c r="B54" s="3"/>
    </row>
    <row r="55" spans="2:2" ht="12.75" customHeight="1" x14ac:dyDescent="0.2">
      <c r="B55" s="3"/>
    </row>
    <row r="56" spans="2:2" ht="12.75" customHeight="1" x14ac:dyDescent="0.2">
      <c r="B56" s="3"/>
    </row>
    <row r="57" spans="2:2" ht="12.75" customHeight="1" x14ac:dyDescent="0.2">
      <c r="B57" s="3"/>
    </row>
    <row r="58" spans="2:2" ht="12.75" customHeight="1" x14ac:dyDescent="0.2">
      <c r="B58" s="3"/>
    </row>
    <row r="59" spans="2:2" ht="12.75" customHeight="1" x14ac:dyDescent="0.2">
      <c r="B59" s="3"/>
    </row>
    <row r="60" spans="2:2" ht="12.75" customHeight="1" x14ac:dyDescent="0.2">
      <c r="B60" s="3"/>
    </row>
    <row r="61" spans="2:2" ht="12.75" customHeight="1" x14ac:dyDescent="0.2">
      <c r="B61" s="3"/>
    </row>
    <row r="62" spans="2:2" ht="12.75" customHeight="1" x14ac:dyDescent="0.2">
      <c r="B62" s="3"/>
    </row>
    <row r="63" spans="2:2" ht="12.75" customHeight="1" x14ac:dyDescent="0.2">
      <c r="B63" s="3"/>
    </row>
    <row r="64" spans="2:2" ht="12.75" customHeight="1" x14ac:dyDescent="0.2">
      <c r="B64" s="3"/>
    </row>
    <row r="65" spans="2:2" ht="12.75" customHeight="1" x14ac:dyDescent="0.2">
      <c r="B65" s="3"/>
    </row>
    <row r="66" spans="2:2" ht="12.75" customHeight="1" x14ac:dyDescent="0.2">
      <c r="B66" s="3"/>
    </row>
    <row r="67" spans="2:2" ht="12.75" customHeight="1" x14ac:dyDescent="0.2">
      <c r="B67" s="3"/>
    </row>
    <row r="68" spans="2:2" ht="12.75" customHeight="1" x14ac:dyDescent="0.2">
      <c r="B68" s="3"/>
    </row>
    <row r="69" spans="2:2" ht="12.75" customHeight="1" x14ac:dyDescent="0.2">
      <c r="B69" s="3"/>
    </row>
    <row r="70" spans="2:2" ht="12.75" customHeight="1" x14ac:dyDescent="0.2">
      <c r="B70" s="3"/>
    </row>
    <row r="71" spans="2:2" ht="12.75" customHeight="1" x14ac:dyDescent="0.2">
      <c r="B71" s="3"/>
    </row>
    <row r="72" spans="2:2" ht="12.75" customHeight="1" x14ac:dyDescent="0.2">
      <c r="B72" s="3"/>
    </row>
    <row r="73" spans="2:2" ht="12.75" customHeight="1" x14ac:dyDescent="0.2">
      <c r="B73" s="3"/>
    </row>
    <row r="74" spans="2:2" ht="12.75" customHeight="1" x14ac:dyDescent="0.2">
      <c r="B74" s="3"/>
    </row>
    <row r="75" spans="2:2" ht="12.75" customHeight="1" x14ac:dyDescent="0.2">
      <c r="B75" s="3"/>
    </row>
    <row r="76" spans="2:2" ht="12.75" customHeight="1" x14ac:dyDescent="0.2">
      <c r="B76" s="3"/>
    </row>
    <row r="77" spans="2:2" ht="12.75" customHeight="1" x14ac:dyDescent="0.2">
      <c r="B77" s="3"/>
    </row>
    <row r="78" spans="2:2" ht="12.75" customHeight="1" x14ac:dyDescent="0.2">
      <c r="B78" s="3"/>
    </row>
    <row r="79" spans="2:2" ht="12.75" customHeight="1" x14ac:dyDescent="0.2">
      <c r="B79" s="3"/>
    </row>
    <row r="80" spans="2:2" ht="12.75" customHeight="1" x14ac:dyDescent="0.2">
      <c r="B80" s="3"/>
    </row>
    <row r="81" spans="2:2" ht="12.75" customHeight="1" x14ac:dyDescent="0.2">
      <c r="B81" s="3"/>
    </row>
    <row r="82" spans="2:2" ht="12.75" customHeight="1" x14ac:dyDescent="0.2">
      <c r="B82" s="3"/>
    </row>
    <row r="83" spans="2:2" ht="12.75" customHeight="1" x14ac:dyDescent="0.2">
      <c r="B83" s="3"/>
    </row>
    <row r="84" spans="2:2" ht="12.75" customHeight="1" x14ac:dyDescent="0.2">
      <c r="B84" s="3"/>
    </row>
    <row r="85" spans="2:2" ht="12.75" customHeight="1" x14ac:dyDescent="0.2">
      <c r="B85" s="3"/>
    </row>
    <row r="86" spans="2:2" ht="12.75" customHeight="1" x14ac:dyDescent="0.2">
      <c r="B86" s="3"/>
    </row>
    <row r="87" spans="2:2" ht="12.75" customHeight="1" x14ac:dyDescent="0.2">
      <c r="B87" s="3"/>
    </row>
    <row r="88" spans="2:2" ht="12.75" customHeight="1" x14ac:dyDescent="0.2">
      <c r="B88" s="3"/>
    </row>
    <row r="89" spans="2:2" ht="12.75" customHeight="1" x14ac:dyDescent="0.2">
      <c r="B89" s="3"/>
    </row>
    <row r="90" spans="2:2" ht="12.75" customHeight="1" x14ac:dyDescent="0.2">
      <c r="B90" s="3"/>
    </row>
    <row r="91" spans="2:2" ht="12.75" customHeight="1" x14ac:dyDescent="0.2">
      <c r="B91" s="3"/>
    </row>
    <row r="92" spans="2:2" ht="12.75" customHeight="1" x14ac:dyDescent="0.2">
      <c r="B92" s="3"/>
    </row>
    <row r="93" spans="2:2" ht="12.75" customHeight="1" x14ac:dyDescent="0.2">
      <c r="B93" s="3"/>
    </row>
    <row r="94" spans="2:2" ht="12.75" customHeight="1" x14ac:dyDescent="0.2">
      <c r="B94" s="3"/>
    </row>
    <row r="95" spans="2:2" ht="12.75" customHeight="1" x14ac:dyDescent="0.2">
      <c r="B95" s="3"/>
    </row>
    <row r="96" spans="2:2" ht="12.75" customHeight="1" x14ac:dyDescent="0.2">
      <c r="B96" s="3"/>
    </row>
    <row r="97" spans="2:2" ht="12.75" customHeight="1" x14ac:dyDescent="0.2">
      <c r="B97" s="3"/>
    </row>
    <row r="98" spans="2:2" ht="12.75" customHeight="1" x14ac:dyDescent="0.2">
      <c r="B98" s="3"/>
    </row>
    <row r="99" spans="2:2" ht="12.75" customHeight="1" x14ac:dyDescent="0.2">
      <c r="B99" s="3"/>
    </row>
    <row r="100" spans="2:2" ht="12.75" customHeight="1" x14ac:dyDescent="0.2">
      <c r="B100" s="3"/>
    </row>
    <row r="101" spans="2:2" ht="12.75" customHeight="1" x14ac:dyDescent="0.2">
      <c r="B101" s="3"/>
    </row>
    <row r="102" spans="2:2" ht="12.75" customHeight="1" x14ac:dyDescent="0.2">
      <c r="B102" s="3"/>
    </row>
    <row r="103" spans="2:2" ht="12.75" customHeight="1" x14ac:dyDescent="0.2">
      <c r="B103" s="3"/>
    </row>
    <row r="104" spans="2:2" ht="12.75" customHeight="1" x14ac:dyDescent="0.2">
      <c r="B104" s="3"/>
    </row>
    <row r="105" spans="2:2" ht="12.75" customHeight="1" x14ac:dyDescent="0.2">
      <c r="B105" s="3"/>
    </row>
    <row r="106" spans="2:2" ht="12.75" customHeight="1" x14ac:dyDescent="0.2">
      <c r="B106" s="3"/>
    </row>
    <row r="107" spans="2:2" ht="12.75" customHeight="1" x14ac:dyDescent="0.2">
      <c r="B107" s="3"/>
    </row>
    <row r="108" spans="2:2" ht="12.75" customHeight="1" x14ac:dyDescent="0.2">
      <c r="B108" s="3"/>
    </row>
    <row r="109" spans="2:2" ht="12.75" customHeight="1" x14ac:dyDescent="0.2">
      <c r="B109" s="3"/>
    </row>
    <row r="110" spans="2:2" ht="12.75" customHeight="1" x14ac:dyDescent="0.2">
      <c r="B110" s="3"/>
    </row>
  </sheetData>
  <mergeCells count="10">
    <mergeCell ref="B15:B16"/>
    <mergeCell ref="C15:C16"/>
    <mergeCell ref="O3:P3"/>
    <mergeCell ref="O25:P25"/>
    <mergeCell ref="O14:P14"/>
    <mergeCell ref="B2:N2"/>
    <mergeCell ref="B3:N3"/>
    <mergeCell ref="B14:N14"/>
    <mergeCell ref="B4:B5"/>
    <mergeCell ref="C4:C5"/>
  </mergeCells>
  <phoneticPr fontId="0" type="noConversion"/>
  <printOptions horizontalCentered="1"/>
  <pageMargins left="0.19685039370078741" right="0.19685039370078741" top="0.39370078740157483" bottom="0.59055118110236227" header="0" footer="0.31496062992125984"/>
  <pageSetup paperSize="8" scale="71" fitToHeight="0" orientation="landscape" horizontalDpi="300" verticalDpi="300" r:id="rId1"/>
  <headerFooter alignWithMargins="0">
    <oddFooter xml:space="preserve">&amp;C&amp;"Century Gothic,Itálico"&amp;6&amp;D - &amp;T
&amp;F
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14"/>
  <sheetViews>
    <sheetView zoomScaleNormal="100" workbookViewId="0">
      <selection activeCell="C4" sqref="C4:C5"/>
    </sheetView>
  </sheetViews>
  <sheetFormatPr defaultRowHeight="12.75" x14ac:dyDescent="0.2"/>
  <cols>
    <col min="2" max="2" width="12.7109375" customWidth="1"/>
    <col min="3" max="3" width="38.42578125" customWidth="1"/>
    <col min="4" max="4" width="28.42578125" customWidth="1"/>
    <col min="6" max="6" width="14.42578125" customWidth="1"/>
    <col min="7" max="7" width="16.140625" customWidth="1"/>
    <col min="8" max="8" width="11.5703125" customWidth="1"/>
    <col min="9" max="9" width="15.42578125" customWidth="1"/>
    <col min="10" max="10" width="13.85546875" customWidth="1"/>
    <col min="11" max="11" width="12.140625" customWidth="1"/>
    <col min="12" max="12" width="18.42578125" customWidth="1"/>
    <col min="13" max="13" width="16" customWidth="1"/>
    <col min="14" max="14" width="18" customWidth="1"/>
  </cols>
  <sheetData>
    <row r="1" spans="1:16" ht="13.5" thickBot="1" x14ac:dyDescent="0.25"/>
    <row r="2" spans="1:16" x14ac:dyDescent="0.2">
      <c r="B2" s="656" t="s">
        <v>290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1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1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1:16" x14ac:dyDescent="0.2">
      <c r="B5" s="666"/>
      <c r="C5" s="668"/>
      <c r="D5" s="184" t="s">
        <v>28</v>
      </c>
      <c r="E5" s="182" t="s">
        <v>12</v>
      </c>
      <c r="F5" s="83" t="s">
        <v>13</v>
      </c>
      <c r="G5" s="83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1:16" x14ac:dyDescent="0.2">
      <c r="B6" s="32" t="s">
        <v>208</v>
      </c>
      <c r="C6" s="17" t="s">
        <v>209</v>
      </c>
      <c r="D6" s="17" t="s">
        <v>39</v>
      </c>
      <c r="E6" s="116">
        <v>31</v>
      </c>
      <c r="F6" s="33">
        <v>1</v>
      </c>
      <c r="G6" s="33">
        <v>50</v>
      </c>
      <c r="H6" s="2">
        <f>E6/(G6/60)</f>
        <v>37.199999999999996</v>
      </c>
      <c r="I6" s="2">
        <f>G6/F6</f>
        <v>50</v>
      </c>
      <c r="J6" s="45">
        <v>1</v>
      </c>
      <c r="K6" s="33">
        <v>10</v>
      </c>
      <c r="L6" s="33">
        <v>46</v>
      </c>
      <c r="M6" s="33">
        <v>320</v>
      </c>
      <c r="N6" s="45">
        <f>E6*K6</f>
        <v>310</v>
      </c>
      <c r="O6" s="80">
        <f>SUM(M6/K6)</f>
        <v>32</v>
      </c>
      <c r="P6" s="266">
        <f>SUM(M6/N6)</f>
        <v>1.032258064516129</v>
      </c>
    </row>
    <row r="7" spans="1:16" ht="13.5" thickBot="1" x14ac:dyDescent="0.25">
      <c r="B7" s="676" t="s">
        <v>26</v>
      </c>
      <c r="C7" s="677"/>
      <c r="D7" s="677"/>
      <c r="E7" s="234"/>
      <c r="F7" s="234">
        <f>SUM(F6)</f>
        <v>1</v>
      </c>
      <c r="G7" s="234" t="s">
        <v>0</v>
      </c>
      <c r="H7" s="234" t="s">
        <v>0</v>
      </c>
      <c r="I7" s="253" t="s">
        <v>0</v>
      </c>
      <c r="J7" s="234">
        <f t="shared" ref="J7:N7" si="0">SUM(J6)</f>
        <v>1</v>
      </c>
      <c r="K7" s="234">
        <f t="shared" si="0"/>
        <v>10</v>
      </c>
      <c r="L7" s="234">
        <f t="shared" si="0"/>
        <v>46</v>
      </c>
      <c r="M7" s="234">
        <f t="shared" si="0"/>
        <v>320</v>
      </c>
      <c r="N7" s="234">
        <f t="shared" si="0"/>
        <v>310</v>
      </c>
      <c r="O7" s="234"/>
      <c r="P7" s="293"/>
    </row>
    <row r="8" spans="1:16" ht="13.5" thickBot="1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x14ac:dyDescent="0.2">
      <c r="B9" s="661" t="s">
        <v>257</v>
      </c>
      <c r="C9" s="662"/>
      <c r="D9" s="663"/>
      <c r="E9" s="662"/>
      <c r="F9" s="662"/>
      <c r="G9" s="662"/>
      <c r="H9" s="662"/>
      <c r="I9" s="662"/>
      <c r="J9" s="662"/>
      <c r="K9" s="662"/>
      <c r="L9" s="662"/>
      <c r="M9" s="662"/>
      <c r="N9" s="664"/>
      <c r="O9" s="258" t="s">
        <v>248</v>
      </c>
      <c r="P9" s="259"/>
    </row>
    <row r="10" spans="1:16" x14ac:dyDescent="0.2">
      <c r="B10" s="665" t="s">
        <v>2</v>
      </c>
      <c r="C10" s="667" t="s">
        <v>3</v>
      </c>
      <c r="D10" s="183"/>
      <c r="E10" s="181" t="s">
        <v>15</v>
      </c>
      <c r="F10" s="181" t="s">
        <v>4</v>
      </c>
      <c r="G10" s="181" t="s">
        <v>5</v>
      </c>
      <c r="H10" s="181" t="s">
        <v>6</v>
      </c>
      <c r="I10" s="181" t="s">
        <v>7</v>
      </c>
      <c r="J10" s="181" t="s">
        <v>8</v>
      </c>
      <c r="K10" s="181" t="s">
        <v>9</v>
      </c>
      <c r="L10" s="181" t="s">
        <v>10</v>
      </c>
      <c r="M10" s="181" t="s">
        <v>11</v>
      </c>
      <c r="N10" s="181" t="s">
        <v>16</v>
      </c>
      <c r="O10" s="84" t="s">
        <v>218</v>
      </c>
      <c r="P10" s="260" t="s">
        <v>29</v>
      </c>
    </row>
    <row r="11" spans="1:16" x14ac:dyDescent="0.2">
      <c r="B11" s="666"/>
      <c r="C11" s="669"/>
      <c r="D11" s="182" t="s">
        <v>246</v>
      </c>
      <c r="E11" s="182" t="s">
        <v>12</v>
      </c>
      <c r="F11" s="182" t="s">
        <v>13</v>
      </c>
      <c r="G11" s="182" t="s">
        <v>14</v>
      </c>
      <c r="H11" s="182" t="s">
        <v>1</v>
      </c>
      <c r="I11" s="182" t="s">
        <v>14</v>
      </c>
      <c r="J11" s="182" t="s">
        <v>13</v>
      </c>
      <c r="K11" s="182" t="s">
        <v>13</v>
      </c>
      <c r="L11" s="182" t="s">
        <v>13</v>
      </c>
      <c r="M11" s="182" t="s">
        <v>13</v>
      </c>
      <c r="N11" s="182" t="s">
        <v>12</v>
      </c>
      <c r="O11" s="56"/>
      <c r="P11" s="261"/>
    </row>
    <row r="12" spans="1:16" x14ac:dyDescent="0.2">
      <c r="B12" s="32" t="s">
        <v>208</v>
      </c>
      <c r="C12" s="17" t="s">
        <v>209</v>
      </c>
      <c r="D12" s="72" t="s">
        <v>247</v>
      </c>
      <c r="E12" s="116">
        <v>31</v>
      </c>
      <c r="F12" s="33">
        <v>1</v>
      </c>
      <c r="G12" s="33">
        <v>50</v>
      </c>
      <c r="H12" s="2">
        <f>E12/(G12/60)</f>
        <v>37.199999999999996</v>
      </c>
      <c r="I12" s="2">
        <f>G12/F12</f>
        <v>50</v>
      </c>
      <c r="J12" s="45">
        <v>1</v>
      </c>
      <c r="K12" s="33">
        <v>7</v>
      </c>
      <c r="L12" s="33">
        <v>46</v>
      </c>
      <c r="M12" s="33">
        <v>320</v>
      </c>
      <c r="N12" s="45">
        <f>E12*K12</f>
        <v>217</v>
      </c>
      <c r="O12" s="51">
        <f>SUM(M12/K12)</f>
        <v>45.714285714285715</v>
      </c>
      <c r="P12" s="201">
        <f>SUM(M12/N12)</f>
        <v>1.4746543778801844</v>
      </c>
    </row>
    <row r="13" spans="1:16" ht="13.5" thickBot="1" x14ac:dyDescent="0.25">
      <c r="A13" s="88"/>
      <c r="B13" s="676" t="s">
        <v>26</v>
      </c>
      <c r="C13" s="677"/>
      <c r="D13" s="677"/>
      <c r="E13" s="253"/>
      <c r="F13" s="294">
        <v>1</v>
      </c>
      <c r="G13" s="295"/>
      <c r="H13" s="296"/>
      <c r="I13" s="296"/>
      <c r="J13" s="234">
        <f t="shared" ref="J13:M13" si="1">SUM(J12)</f>
        <v>1</v>
      </c>
      <c r="K13" s="234">
        <f t="shared" si="1"/>
        <v>7</v>
      </c>
      <c r="L13" s="234">
        <f t="shared" si="1"/>
        <v>46</v>
      </c>
      <c r="M13" s="234">
        <f t="shared" si="1"/>
        <v>320</v>
      </c>
      <c r="N13" s="234">
        <f>SUM(N12)</f>
        <v>217</v>
      </c>
      <c r="O13" s="235"/>
      <c r="P13" s="291"/>
    </row>
    <row r="14" spans="1:16" x14ac:dyDescent="0.2">
      <c r="B14" s="4"/>
      <c r="C14" s="5"/>
      <c r="D14" s="5"/>
      <c r="E14" s="6"/>
      <c r="F14" s="6"/>
      <c r="G14" s="6"/>
      <c r="H14" s="6"/>
      <c r="I14" s="7"/>
      <c r="J14" s="8"/>
      <c r="K14" s="8"/>
      <c r="L14" s="8"/>
      <c r="M14" s="9"/>
      <c r="N14" s="9"/>
    </row>
  </sheetData>
  <mergeCells count="9">
    <mergeCell ref="B13:D13"/>
    <mergeCell ref="B9:N9"/>
    <mergeCell ref="B2:N2"/>
    <mergeCell ref="B3:N3"/>
    <mergeCell ref="B4:B5"/>
    <mergeCell ref="C4:C5"/>
    <mergeCell ref="B7:D7"/>
    <mergeCell ref="B10:B11"/>
    <mergeCell ref="C10:C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13"/>
  <sheetViews>
    <sheetView zoomScaleNormal="100" workbookViewId="0">
      <selection activeCell="F7" sqref="F7"/>
    </sheetView>
  </sheetViews>
  <sheetFormatPr defaultRowHeight="12.75" x14ac:dyDescent="0.2"/>
  <cols>
    <col min="2" max="2" width="13.7109375" customWidth="1"/>
    <col min="3" max="4" width="49.140625" customWidth="1"/>
    <col min="6" max="6" width="11.7109375" customWidth="1"/>
    <col min="9" max="9" width="15.140625" customWidth="1"/>
    <col min="10" max="10" width="14.140625" customWidth="1"/>
    <col min="11" max="11" width="12.140625" customWidth="1"/>
    <col min="12" max="12" width="18" customWidth="1"/>
    <col min="13" max="13" width="16.85546875" customWidth="1"/>
    <col min="14" max="14" width="18" customWidth="1"/>
  </cols>
  <sheetData>
    <row r="1" spans="2:16" ht="13.5" thickBot="1" x14ac:dyDescent="0.25"/>
    <row r="2" spans="2:16" x14ac:dyDescent="0.2">
      <c r="B2" s="656" t="s">
        <v>288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6" x14ac:dyDescent="0.2">
      <c r="B5" s="666"/>
      <c r="C5" s="668"/>
      <c r="D5" s="184" t="s">
        <v>28</v>
      </c>
      <c r="E5" s="182" t="s">
        <v>12</v>
      </c>
      <c r="F5" s="83" t="s">
        <v>13</v>
      </c>
      <c r="G5" s="83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16" x14ac:dyDescent="0.2">
      <c r="B6" s="32" t="s">
        <v>210</v>
      </c>
      <c r="C6" s="17" t="s">
        <v>211</v>
      </c>
      <c r="D6" s="17" t="s">
        <v>214</v>
      </c>
      <c r="E6" s="109">
        <v>8</v>
      </c>
      <c r="F6" s="33">
        <v>1</v>
      </c>
      <c r="G6" s="33">
        <v>20</v>
      </c>
      <c r="H6" s="2">
        <f>E6/(G6/60)</f>
        <v>24</v>
      </c>
      <c r="I6" s="85">
        <f>G6/F6</f>
        <v>20</v>
      </c>
      <c r="J6" s="85">
        <f>60/I6</f>
        <v>3</v>
      </c>
      <c r="K6" s="33">
        <v>6</v>
      </c>
      <c r="L6" s="33">
        <v>8</v>
      </c>
      <c r="M6" s="33">
        <v>33</v>
      </c>
      <c r="N6" s="85">
        <f>E6*K6</f>
        <v>48</v>
      </c>
      <c r="O6" s="127">
        <f>SUM(M6/K6)</f>
        <v>5.5</v>
      </c>
      <c r="P6" s="250">
        <f>SUM(M6/N6)</f>
        <v>0.6875</v>
      </c>
    </row>
    <row r="7" spans="2:16" ht="13.5" thickBot="1" x14ac:dyDescent="0.25">
      <c r="B7" s="676" t="s">
        <v>26</v>
      </c>
      <c r="C7" s="677"/>
      <c r="D7" s="677"/>
      <c r="E7" s="235" t="s">
        <v>0</v>
      </c>
      <c r="F7" s="33">
        <v>1</v>
      </c>
      <c r="G7" s="235" t="s">
        <v>0</v>
      </c>
      <c r="H7" s="235" t="s">
        <v>0</v>
      </c>
      <c r="I7" s="236" t="s">
        <v>0</v>
      </c>
      <c r="J7" s="274">
        <f>SUM(J6)</f>
        <v>3</v>
      </c>
      <c r="K7" s="274">
        <f t="shared" ref="K7:N7" si="0">SUM(K6)</f>
        <v>6</v>
      </c>
      <c r="L7" s="274">
        <f t="shared" si="0"/>
        <v>8</v>
      </c>
      <c r="M7" s="274">
        <f t="shared" si="0"/>
        <v>33</v>
      </c>
      <c r="N7" s="274">
        <f t="shared" si="0"/>
        <v>48</v>
      </c>
      <c r="O7" s="254">
        <f>SUM(M7/K7)</f>
        <v>5.5</v>
      </c>
      <c r="P7" s="255">
        <f>SUM(M7/N7)</f>
        <v>0.6875</v>
      </c>
    </row>
    <row r="8" spans="2:16" ht="13.5" thickBot="1" x14ac:dyDescent="0.25">
      <c r="B8" s="3"/>
      <c r="C8" s="1"/>
      <c r="D8" s="1"/>
      <c r="E8" s="1"/>
      <c r="F8" s="1"/>
      <c r="G8" s="1"/>
      <c r="H8" s="1"/>
      <c r="I8" s="92"/>
      <c r="J8" s="92"/>
      <c r="K8" s="92"/>
      <c r="L8" s="92"/>
      <c r="M8" s="92"/>
      <c r="N8" s="92"/>
      <c r="O8" s="88"/>
      <c r="P8" s="88"/>
    </row>
    <row r="9" spans="2:16" x14ac:dyDescent="0.2">
      <c r="B9" s="661" t="s">
        <v>289</v>
      </c>
      <c r="C9" s="662"/>
      <c r="D9" s="663"/>
      <c r="E9" s="662"/>
      <c r="F9" s="662"/>
      <c r="G9" s="662"/>
      <c r="H9" s="662"/>
      <c r="I9" s="662"/>
      <c r="J9" s="662"/>
      <c r="K9" s="662"/>
      <c r="L9" s="662"/>
      <c r="M9" s="662"/>
      <c r="N9" s="664"/>
      <c r="O9" s="258" t="s">
        <v>248</v>
      </c>
      <c r="P9" s="259"/>
    </row>
    <row r="10" spans="2:16" x14ac:dyDescent="0.2">
      <c r="B10" s="665" t="s">
        <v>2</v>
      </c>
      <c r="C10" s="667" t="s">
        <v>3</v>
      </c>
      <c r="D10" s="183"/>
      <c r="E10" s="181" t="s">
        <v>15</v>
      </c>
      <c r="F10" s="181" t="s">
        <v>4</v>
      </c>
      <c r="G10" s="181" t="s">
        <v>5</v>
      </c>
      <c r="H10" s="181" t="s">
        <v>6</v>
      </c>
      <c r="I10" s="181" t="s">
        <v>7</v>
      </c>
      <c r="J10" s="181" t="s">
        <v>8</v>
      </c>
      <c r="K10" s="181" t="s">
        <v>9</v>
      </c>
      <c r="L10" s="181" t="s">
        <v>10</v>
      </c>
      <c r="M10" s="181" t="s">
        <v>11</v>
      </c>
      <c r="N10" s="181" t="s">
        <v>16</v>
      </c>
      <c r="O10" s="84" t="s">
        <v>218</v>
      </c>
      <c r="P10" s="260" t="s">
        <v>29</v>
      </c>
    </row>
    <row r="11" spans="2:16" x14ac:dyDescent="0.2">
      <c r="B11" s="666"/>
      <c r="C11" s="669"/>
      <c r="D11" s="182" t="s">
        <v>246</v>
      </c>
      <c r="E11" s="182" t="s">
        <v>12</v>
      </c>
      <c r="F11" s="182" t="s">
        <v>13</v>
      </c>
      <c r="G11" s="182" t="s">
        <v>14</v>
      </c>
      <c r="H11" s="182" t="s">
        <v>1</v>
      </c>
      <c r="I11" s="182" t="s">
        <v>14</v>
      </c>
      <c r="J11" s="182" t="s">
        <v>13</v>
      </c>
      <c r="K11" s="182" t="s">
        <v>13</v>
      </c>
      <c r="L11" s="182" t="s">
        <v>13</v>
      </c>
      <c r="M11" s="182" t="s">
        <v>13</v>
      </c>
      <c r="N11" s="182" t="s">
        <v>12</v>
      </c>
      <c r="O11" s="56"/>
      <c r="P11" s="261"/>
    </row>
    <row r="12" spans="2:16" x14ac:dyDescent="0.2">
      <c r="B12" s="131" t="s">
        <v>210</v>
      </c>
      <c r="C12" s="34" t="s">
        <v>211</v>
      </c>
      <c r="D12" s="71" t="s">
        <v>245</v>
      </c>
      <c r="E12" s="12"/>
      <c r="F12" s="13"/>
      <c r="G12" s="13"/>
      <c r="H12" s="2"/>
      <c r="I12" s="85"/>
      <c r="J12" s="85"/>
      <c r="K12" s="13"/>
      <c r="L12" s="13"/>
      <c r="M12" s="13"/>
      <c r="N12" s="85"/>
      <c r="O12" s="17"/>
      <c r="P12" s="297"/>
    </row>
    <row r="13" spans="2:16" ht="13.5" thickBot="1" x14ac:dyDescent="0.25">
      <c r="B13" s="676" t="s">
        <v>26</v>
      </c>
      <c r="C13" s="677"/>
      <c r="D13" s="677"/>
      <c r="E13" s="235"/>
      <c r="F13" s="235"/>
      <c r="G13" s="235"/>
      <c r="H13" s="235"/>
      <c r="I13" s="236"/>
      <c r="J13" s="298"/>
      <c r="K13" s="298"/>
      <c r="L13" s="298"/>
      <c r="M13" s="299"/>
      <c r="N13" s="299"/>
      <c r="O13" s="300"/>
      <c r="P13" s="301"/>
    </row>
  </sheetData>
  <mergeCells count="9">
    <mergeCell ref="B10:B11"/>
    <mergeCell ref="C10:C11"/>
    <mergeCell ref="B13:D13"/>
    <mergeCell ref="B9:N9"/>
    <mergeCell ref="B2:N2"/>
    <mergeCell ref="B3:N3"/>
    <mergeCell ref="B4:B5"/>
    <mergeCell ref="C4:C5"/>
    <mergeCell ref="B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P14"/>
  <sheetViews>
    <sheetView zoomScaleNormal="100" workbookViewId="0">
      <selection activeCell="J33" sqref="J33"/>
    </sheetView>
  </sheetViews>
  <sheetFormatPr defaultRowHeight="12.75" x14ac:dyDescent="0.2"/>
  <cols>
    <col min="2" max="2" width="12.85546875" customWidth="1"/>
    <col min="3" max="3" width="46" customWidth="1"/>
    <col min="4" max="4" width="32.85546875" customWidth="1"/>
    <col min="5" max="5" width="8.140625" customWidth="1"/>
    <col min="6" max="6" width="13" customWidth="1"/>
    <col min="7" max="7" width="14.85546875" customWidth="1"/>
    <col min="8" max="8" width="12.5703125" customWidth="1"/>
    <col min="9" max="9" width="14.5703125" customWidth="1"/>
    <col min="10" max="10" width="13.7109375" customWidth="1"/>
    <col min="11" max="11" width="13.28515625" customWidth="1"/>
    <col min="12" max="12" width="17.7109375" customWidth="1"/>
    <col min="13" max="13" width="15.28515625" customWidth="1"/>
    <col min="14" max="14" width="18.140625" customWidth="1"/>
    <col min="15" max="15" width="8.7109375" customWidth="1"/>
    <col min="16" max="16" width="8.42578125" customWidth="1"/>
  </cols>
  <sheetData>
    <row r="1" spans="2:16" ht="13.5" thickBot="1" x14ac:dyDescent="0.25"/>
    <row r="2" spans="2:16" x14ac:dyDescent="0.2">
      <c r="B2" s="656" t="s">
        <v>25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6" x14ac:dyDescent="0.2">
      <c r="B5" s="666"/>
      <c r="C5" s="668"/>
      <c r="D5" s="184" t="s">
        <v>28</v>
      </c>
      <c r="E5" s="182" t="s">
        <v>12</v>
      </c>
      <c r="F5" s="182" t="s">
        <v>13</v>
      </c>
      <c r="G5" s="182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16" x14ac:dyDescent="0.2">
      <c r="B6" s="32" t="s">
        <v>325</v>
      </c>
      <c r="C6" s="17" t="s">
        <v>24</v>
      </c>
      <c r="D6" s="18" t="s">
        <v>215</v>
      </c>
      <c r="E6" s="74">
        <v>28</v>
      </c>
      <c r="F6" s="33">
        <v>2</v>
      </c>
      <c r="G6" s="33">
        <v>30</v>
      </c>
      <c r="H6" s="45">
        <f>E6/(G6/60)</f>
        <v>56</v>
      </c>
      <c r="I6" s="45">
        <f>G6/F6</f>
        <v>15</v>
      </c>
      <c r="J6" s="45">
        <v>4</v>
      </c>
      <c r="K6" s="33">
        <v>28</v>
      </c>
      <c r="L6" s="33">
        <v>151</v>
      </c>
      <c r="M6" s="33">
        <v>711</v>
      </c>
      <c r="N6" s="172">
        <f>E6*K6</f>
        <v>784</v>
      </c>
      <c r="O6" s="35">
        <f>SUM(M6/K6)</f>
        <v>25.392857142857142</v>
      </c>
      <c r="P6" s="202">
        <f>SUM(M6/N6)</f>
        <v>0.90688775510204078</v>
      </c>
    </row>
    <row r="7" spans="2:16" ht="13.5" thickBot="1" x14ac:dyDescent="0.25">
      <c r="B7" s="220" t="s">
        <v>26</v>
      </c>
      <c r="C7" s="221"/>
      <c r="D7" s="221"/>
      <c r="E7" s="206" t="s">
        <v>0</v>
      </c>
      <c r="F7" s="205">
        <f>SUM(F6:F6)</f>
        <v>2</v>
      </c>
      <c r="G7" s="205" t="s">
        <v>0</v>
      </c>
      <c r="H7" s="206" t="s">
        <v>0</v>
      </c>
      <c r="I7" s="208" t="s">
        <v>0</v>
      </c>
      <c r="J7" s="224">
        <f>SUM(J6:J6)</f>
        <v>4</v>
      </c>
      <c r="K7" s="214">
        <f>SUM(K6:K6)</f>
        <v>28</v>
      </c>
      <c r="L7" s="214">
        <f>SUM(L6:L6)</f>
        <v>151</v>
      </c>
      <c r="M7" s="224">
        <f>SUM(M6:M6)</f>
        <v>711</v>
      </c>
      <c r="N7" s="225">
        <f>SUM(N6:N6)</f>
        <v>784</v>
      </c>
      <c r="O7" s="211">
        <f>SUM(M7/K7)</f>
        <v>25.392857142857142</v>
      </c>
      <c r="P7" s="212">
        <f>SUM(M7/N7)</f>
        <v>0.90688775510204078</v>
      </c>
    </row>
    <row r="8" spans="2:16" ht="13.5" thickBot="1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6" x14ac:dyDescent="0.2">
      <c r="B9" s="661" t="s">
        <v>244</v>
      </c>
      <c r="C9" s="662"/>
      <c r="D9" s="663"/>
      <c r="E9" s="662"/>
      <c r="F9" s="662"/>
      <c r="G9" s="662"/>
      <c r="H9" s="662"/>
      <c r="I9" s="662"/>
      <c r="J9" s="662"/>
      <c r="K9" s="662"/>
      <c r="L9" s="662"/>
      <c r="M9" s="662"/>
      <c r="N9" s="664"/>
      <c r="O9" s="226" t="s">
        <v>248</v>
      </c>
      <c r="P9" s="227"/>
    </row>
    <row r="10" spans="2:16" x14ac:dyDescent="0.2">
      <c r="B10" s="665" t="s">
        <v>2</v>
      </c>
      <c r="C10" s="667" t="s">
        <v>3</v>
      </c>
      <c r="D10" s="183"/>
      <c r="E10" s="181" t="s">
        <v>15</v>
      </c>
      <c r="F10" s="181" t="s">
        <v>4</v>
      </c>
      <c r="G10" s="181" t="s">
        <v>5</v>
      </c>
      <c r="H10" s="181" t="s">
        <v>6</v>
      </c>
      <c r="I10" s="181" t="s">
        <v>7</v>
      </c>
      <c r="J10" s="181" t="s">
        <v>8</v>
      </c>
      <c r="K10" s="181" t="s">
        <v>9</v>
      </c>
      <c r="L10" s="181" t="s">
        <v>10</v>
      </c>
      <c r="M10" s="181" t="s">
        <v>11</v>
      </c>
      <c r="N10" s="181" t="s">
        <v>16</v>
      </c>
      <c r="O10" s="181" t="s">
        <v>218</v>
      </c>
      <c r="P10" s="199" t="s">
        <v>29</v>
      </c>
    </row>
    <row r="11" spans="2:16" x14ac:dyDescent="0.2">
      <c r="B11" s="666"/>
      <c r="C11" s="669"/>
      <c r="D11" s="182" t="s">
        <v>246</v>
      </c>
      <c r="E11" s="182" t="s">
        <v>12</v>
      </c>
      <c r="F11" s="182" t="s">
        <v>13</v>
      </c>
      <c r="G11" s="182" t="s">
        <v>14</v>
      </c>
      <c r="H11" s="182" t="s">
        <v>1</v>
      </c>
      <c r="I11" s="182" t="s">
        <v>14</v>
      </c>
      <c r="J11" s="182" t="s">
        <v>13</v>
      </c>
      <c r="K11" s="182" t="s">
        <v>13</v>
      </c>
      <c r="L11" s="182" t="s">
        <v>13</v>
      </c>
      <c r="M11" s="182" t="s">
        <v>13</v>
      </c>
      <c r="N11" s="182" t="s">
        <v>12</v>
      </c>
      <c r="O11" s="53"/>
      <c r="P11" s="200"/>
    </row>
    <row r="12" spans="2:16" x14ac:dyDescent="0.2">
      <c r="B12" s="32" t="s">
        <v>325</v>
      </c>
      <c r="C12" s="17" t="s">
        <v>24</v>
      </c>
      <c r="D12" s="72" t="s">
        <v>247</v>
      </c>
      <c r="E12" s="173">
        <v>28</v>
      </c>
      <c r="F12" s="33">
        <v>1</v>
      </c>
      <c r="G12" s="33">
        <v>30</v>
      </c>
      <c r="H12" s="45">
        <f>E12/(G12/60)</f>
        <v>56</v>
      </c>
      <c r="I12" s="45">
        <f>G12/F12</f>
        <v>30</v>
      </c>
      <c r="J12" s="45">
        <f>60/I12</f>
        <v>2</v>
      </c>
      <c r="K12" s="33">
        <v>15</v>
      </c>
      <c r="L12" s="33">
        <v>151</v>
      </c>
      <c r="M12" s="33">
        <v>711</v>
      </c>
      <c r="N12" s="45">
        <f>E12*K12</f>
        <v>420</v>
      </c>
      <c r="O12" s="35">
        <f>SUM(M12/K12)</f>
        <v>47.4</v>
      </c>
      <c r="P12" s="202">
        <f>SUM(M12/N12)</f>
        <v>1.6928571428571428</v>
      </c>
    </row>
    <row r="13" spans="2:16" ht="13.5" thickBot="1" x14ac:dyDescent="0.25">
      <c r="B13" s="674" t="s">
        <v>26</v>
      </c>
      <c r="C13" s="675"/>
      <c r="D13" s="675"/>
      <c r="E13" s="206" t="s">
        <v>0</v>
      </c>
      <c r="F13" s="205">
        <f>SUM(F12:F12)</f>
        <v>1</v>
      </c>
      <c r="G13" s="205" t="s">
        <v>0</v>
      </c>
      <c r="H13" s="206" t="s">
        <v>0</v>
      </c>
      <c r="I13" s="208" t="s">
        <v>0</v>
      </c>
      <c r="J13" s="224">
        <f>SUM(J12:J12)</f>
        <v>2</v>
      </c>
      <c r="K13" s="214">
        <f>SUM(K12:K12)</f>
        <v>15</v>
      </c>
      <c r="L13" s="214">
        <f>SUM(L12:L12)</f>
        <v>151</v>
      </c>
      <c r="M13" s="224">
        <f>SUM(M12:M12)</f>
        <v>711</v>
      </c>
      <c r="N13" s="225">
        <f>SUM(N12:N12)</f>
        <v>420</v>
      </c>
      <c r="O13" s="211">
        <f>SUM(M13/K13)</f>
        <v>47.4</v>
      </c>
      <c r="P13" s="212">
        <f>SUM(M13/N13)</f>
        <v>1.6928571428571428</v>
      </c>
    </row>
    <row r="14" spans="2:16" x14ac:dyDescent="0.2">
      <c r="B14" s="4"/>
      <c r="C14" s="5"/>
      <c r="D14" s="5"/>
      <c r="E14" s="6"/>
      <c r="F14" s="6"/>
      <c r="G14" s="6"/>
      <c r="H14" s="6"/>
      <c r="I14" s="7"/>
      <c r="J14" s="8"/>
      <c r="K14" s="8"/>
      <c r="L14" s="8"/>
      <c r="M14" s="9"/>
      <c r="N14" s="9"/>
    </row>
  </sheetData>
  <mergeCells count="8">
    <mergeCell ref="B10:B11"/>
    <mergeCell ref="C10:C11"/>
    <mergeCell ref="B13:D13"/>
    <mergeCell ref="B2:N2"/>
    <mergeCell ref="B3:N3"/>
    <mergeCell ref="B4:B5"/>
    <mergeCell ref="C4:C5"/>
    <mergeCell ref="B9:N9"/>
  </mergeCells>
  <pageMargins left="0.511811024" right="0.511811024" top="0.78740157499999996" bottom="0.78740157499999996" header="0.31496062000000002" footer="0.31496062000000002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S13"/>
  <sheetViews>
    <sheetView zoomScaleNormal="100" workbookViewId="0">
      <selection activeCell="G15" sqref="G15"/>
    </sheetView>
  </sheetViews>
  <sheetFormatPr defaultRowHeight="12.75" x14ac:dyDescent="0.2"/>
  <cols>
    <col min="2" max="2" width="17" customWidth="1"/>
    <col min="3" max="3" width="27.7109375" customWidth="1"/>
    <col min="4" max="4" width="27.28515625" customWidth="1"/>
    <col min="5" max="5" width="10.7109375" customWidth="1"/>
    <col min="6" max="6" width="15.140625" customWidth="1"/>
    <col min="7" max="7" width="17.5703125" customWidth="1"/>
    <col min="8" max="8" width="12.28515625" customWidth="1"/>
    <col min="9" max="9" width="17.140625" customWidth="1"/>
    <col min="10" max="10" width="15.42578125" customWidth="1"/>
    <col min="11" max="11" width="13.140625" customWidth="1"/>
    <col min="12" max="12" width="20.42578125" customWidth="1"/>
    <col min="13" max="13" width="17.5703125" customWidth="1"/>
    <col min="14" max="14" width="21.28515625" customWidth="1"/>
    <col min="15" max="15" width="11" customWidth="1"/>
    <col min="16" max="16" width="7.5703125" customWidth="1"/>
  </cols>
  <sheetData>
    <row r="1" spans="2:19" ht="13.5" thickBot="1" x14ac:dyDescent="0.25"/>
    <row r="2" spans="2:19" x14ac:dyDescent="0.2">
      <c r="B2" s="656" t="s">
        <v>251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9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19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9" ht="13.5" thickBot="1" x14ac:dyDescent="0.25">
      <c r="B5" s="666"/>
      <c r="C5" s="668"/>
      <c r="D5" s="184" t="s">
        <v>28</v>
      </c>
      <c r="E5" s="182" t="s">
        <v>12</v>
      </c>
      <c r="F5" s="182" t="s">
        <v>13</v>
      </c>
      <c r="G5" s="182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19" x14ac:dyDescent="0.2">
      <c r="B6" s="28" t="s">
        <v>40</v>
      </c>
      <c r="C6" s="23" t="s">
        <v>41</v>
      </c>
      <c r="D6" s="24" t="s">
        <v>42</v>
      </c>
      <c r="E6" s="63">
        <v>22</v>
      </c>
      <c r="F6" s="33">
        <v>1</v>
      </c>
      <c r="G6" s="33">
        <v>30</v>
      </c>
      <c r="H6" s="2">
        <f>E6/(G6/60)</f>
        <v>44</v>
      </c>
      <c r="I6" s="45">
        <f>G6/F6</f>
        <v>30</v>
      </c>
      <c r="J6" s="45">
        <f>60/I6</f>
        <v>2</v>
      </c>
      <c r="K6" s="33">
        <v>6</v>
      </c>
      <c r="L6" s="33">
        <v>46</v>
      </c>
      <c r="M6" s="33">
        <v>184</v>
      </c>
      <c r="N6" s="45">
        <f>E6*K6</f>
        <v>132</v>
      </c>
      <c r="O6" s="156">
        <f>SUM(M6/K6)</f>
        <v>30.666666666666668</v>
      </c>
      <c r="P6" s="228">
        <f>SUM(M6/N6)</f>
        <v>1.393939393939394</v>
      </c>
      <c r="Q6" s="157"/>
      <c r="R6" s="157"/>
    </row>
    <row r="7" spans="2:19" ht="13.5" thickBot="1" x14ac:dyDescent="0.25">
      <c r="B7" s="674" t="s">
        <v>26</v>
      </c>
      <c r="C7" s="675"/>
      <c r="D7" s="675"/>
      <c r="E7" s="206" t="s">
        <v>0</v>
      </c>
      <c r="F7" s="205">
        <f>SUM(F6:F6)</f>
        <v>1</v>
      </c>
      <c r="G7" s="205" t="s">
        <v>0</v>
      </c>
      <c r="H7" s="205" t="s">
        <v>0</v>
      </c>
      <c r="I7" s="214" t="s">
        <v>0</v>
      </c>
      <c r="J7" s="214">
        <f t="shared" ref="J7:P7" si="0">SUM(J6:J6)</f>
        <v>2</v>
      </c>
      <c r="K7" s="214">
        <f t="shared" si="0"/>
        <v>6</v>
      </c>
      <c r="L7" s="214">
        <f t="shared" si="0"/>
        <v>46</v>
      </c>
      <c r="M7" s="214">
        <f t="shared" si="0"/>
        <v>184</v>
      </c>
      <c r="N7" s="214">
        <f t="shared" si="0"/>
        <v>132</v>
      </c>
      <c r="O7" s="214">
        <f t="shared" si="0"/>
        <v>30.666666666666668</v>
      </c>
      <c r="P7" s="229">
        <f t="shared" si="0"/>
        <v>1.393939393939394</v>
      </c>
      <c r="Q7" s="157"/>
      <c r="R7" s="157"/>
    </row>
    <row r="8" spans="2:19" ht="13.5" thickBot="1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9" x14ac:dyDescent="0.2">
      <c r="B9" s="661" t="s">
        <v>244</v>
      </c>
      <c r="C9" s="662"/>
      <c r="D9" s="663"/>
      <c r="E9" s="662"/>
      <c r="F9" s="662"/>
      <c r="G9" s="662"/>
      <c r="H9" s="662"/>
      <c r="I9" s="662"/>
      <c r="J9" s="662"/>
      <c r="K9" s="662"/>
      <c r="L9" s="662"/>
      <c r="M9" s="662"/>
      <c r="N9" s="664"/>
      <c r="O9" s="226" t="s">
        <v>248</v>
      </c>
      <c r="P9" s="227"/>
    </row>
    <row r="10" spans="2:19" x14ac:dyDescent="0.2">
      <c r="B10" s="665" t="s">
        <v>2</v>
      </c>
      <c r="C10" s="667" t="s">
        <v>3</v>
      </c>
      <c r="D10" s="183"/>
      <c r="E10" s="181" t="s">
        <v>15</v>
      </c>
      <c r="F10" s="181" t="s">
        <v>4</v>
      </c>
      <c r="G10" s="181" t="s">
        <v>5</v>
      </c>
      <c r="H10" s="181" t="s">
        <v>6</v>
      </c>
      <c r="I10" s="181" t="s">
        <v>7</v>
      </c>
      <c r="J10" s="181" t="s">
        <v>8</v>
      </c>
      <c r="K10" s="181" t="s">
        <v>9</v>
      </c>
      <c r="L10" s="181" t="s">
        <v>10</v>
      </c>
      <c r="M10" s="181" t="s">
        <v>11</v>
      </c>
      <c r="N10" s="181" t="s">
        <v>16</v>
      </c>
      <c r="O10" s="181" t="s">
        <v>218</v>
      </c>
      <c r="P10" s="199" t="s">
        <v>29</v>
      </c>
    </row>
    <row r="11" spans="2:19" ht="13.5" thickBot="1" x14ac:dyDescent="0.25">
      <c r="B11" s="666"/>
      <c r="C11" s="669"/>
      <c r="D11" s="187" t="s">
        <v>246</v>
      </c>
      <c r="E11" s="187" t="s">
        <v>12</v>
      </c>
      <c r="F11" s="182" t="s">
        <v>13</v>
      </c>
      <c r="G11" s="182" t="s">
        <v>14</v>
      </c>
      <c r="H11" s="182" t="s">
        <v>1</v>
      </c>
      <c r="I11" s="182" t="s">
        <v>14</v>
      </c>
      <c r="J11" s="182" t="s">
        <v>13</v>
      </c>
      <c r="K11" s="182" t="s">
        <v>13</v>
      </c>
      <c r="L11" s="182" t="s">
        <v>13</v>
      </c>
      <c r="M11" s="182" t="s">
        <v>13</v>
      </c>
      <c r="N11" s="182" t="s">
        <v>12</v>
      </c>
      <c r="O11" s="53"/>
      <c r="P11" s="200"/>
    </row>
    <row r="12" spans="2:19" x14ac:dyDescent="0.2">
      <c r="B12" s="28" t="s">
        <v>40</v>
      </c>
      <c r="C12" s="23" t="s">
        <v>41</v>
      </c>
      <c r="D12" s="72" t="s">
        <v>247</v>
      </c>
      <c r="E12" s="63">
        <v>22</v>
      </c>
      <c r="F12" s="33">
        <v>1</v>
      </c>
      <c r="G12" s="33">
        <v>30</v>
      </c>
      <c r="H12" s="2">
        <f>E12/(G12/60)</f>
        <v>44</v>
      </c>
      <c r="I12" s="45">
        <f>G12/F12</f>
        <v>30</v>
      </c>
      <c r="J12" s="45">
        <v>1</v>
      </c>
      <c r="K12" s="145">
        <v>4</v>
      </c>
      <c r="L12" s="145">
        <v>64</v>
      </c>
      <c r="M12" s="145">
        <v>184</v>
      </c>
      <c r="N12" s="45">
        <f>E12*K12</f>
        <v>88</v>
      </c>
      <c r="O12" s="156">
        <f>SUM(M12/K12)</f>
        <v>46</v>
      </c>
      <c r="P12" s="228">
        <f>SUM(M12/N12)</f>
        <v>2.0909090909090908</v>
      </c>
      <c r="Q12" s="157"/>
      <c r="R12" s="157"/>
      <c r="S12" s="157"/>
    </row>
    <row r="13" spans="2:19" ht="13.5" thickBot="1" x14ac:dyDescent="0.25">
      <c r="B13" s="674" t="s">
        <v>26</v>
      </c>
      <c r="C13" s="675"/>
      <c r="D13" s="675"/>
      <c r="E13" s="206" t="s">
        <v>0</v>
      </c>
      <c r="F13" s="205">
        <f>SUM(F12:F12)</f>
        <v>1</v>
      </c>
      <c r="G13" s="205" t="s">
        <v>0</v>
      </c>
      <c r="H13" s="205" t="s">
        <v>0</v>
      </c>
      <c r="I13" s="224" t="s">
        <v>0</v>
      </c>
      <c r="J13" s="224">
        <f t="shared" ref="J13:P13" si="1">SUM(J12:J12)</f>
        <v>1</v>
      </c>
      <c r="K13" s="224">
        <f t="shared" si="1"/>
        <v>4</v>
      </c>
      <c r="L13" s="224">
        <f t="shared" si="1"/>
        <v>64</v>
      </c>
      <c r="M13" s="224">
        <f t="shared" si="1"/>
        <v>184</v>
      </c>
      <c r="N13" s="224">
        <f t="shared" si="1"/>
        <v>88</v>
      </c>
      <c r="O13" s="214">
        <f t="shared" si="1"/>
        <v>46</v>
      </c>
      <c r="P13" s="229">
        <f t="shared" si="1"/>
        <v>2.0909090909090908</v>
      </c>
      <c r="Q13" s="157"/>
      <c r="R13" s="157"/>
      <c r="S13" s="157"/>
    </row>
  </sheetData>
  <mergeCells count="9">
    <mergeCell ref="B2:N2"/>
    <mergeCell ref="B13:D13"/>
    <mergeCell ref="B7:D7"/>
    <mergeCell ref="B3:N3"/>
    <mergeCell ref="B4:B5"/>
    <mergeCell ref="C4:C5"/>
    <mergeCell ref="B9:N9"/>
    <mergeCell ref="B10:B11"/>
    <mergeCell ref="C10:C11"/>
  </mergeCells>
  <pageMargins left="0.511811024" right="0.511811024" top="0.78740157499999996" bottom="0.78740157499999996" header="0.31496062000000002" footer="0.31496062000000002"/>
  <pageSetup paperSize="9" scale="5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BZ131"/>
  <sheetViews>
    <sheetView topLeftCell="A6" zoomScaleNormal="100" workbookViewId="0">
      <selection activeCell="C6" sqref="C6:C26"/>
    </sheetView>
  </sheetViews>
  <sheetFormatPr defaultRowHeight="12.75" x14ac:dyDescent="0.2"/>
  <cols>
    <col min="2" max="2" width="14.140625" customWidth="1"/>
    <col min="3" max="3" width="54" customWidth="1"/>
    <col min="4" max="4" width="27.5703125" customWidth="1"/>
    <col min="5" max="5" width="8.28515625" customWidth="1"/>
    <col min="6" max="6" width="13.7109375" customWidth="1"/>
    <col min="7" max="7" width="18.140625" customWidth="1"/>
    <col min="8" max="8" width="13" customWidth="1"/>
    <col min="9" max="9" width="18" customWidth="1"/>
    <col min="10" max="10" width="16.42578125" customWidth="1"/>
    <col min="11" max="11" width="13.5703125" customWidth="1"/>
    <col min="12" max="12" width="21.5703125" customWidth="1"/>
    <col min="13" max="13" width="19.7109375" customWidth="1"/>
    <col min="14" max="14" width="22.42578125" customWidth="1"/>
    <col min="15" max="15" width="11" customWidth="1"/>
    <col min="16" max="16" width="7" customWidth="1"/>
    <col min="17" max="17" width="9.140625" customWidth="1"/>
  </cols>
  <sheetData>
    <row r="1" spans="2:20" ht="13.5" thickBot="1" x14ac:dyDescent="0.25"/>
    <row r="2" spans="2:20" x14ac:dyDescent="0.2">
      <c r="B2" s="656" t="s">
        <v>297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20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20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20" ht="13.5" thickBot="1" x14ac:dyDescent="0.25">
      <c r="B5" s="666"/>
      <c r="C5" s="668"/>
      <c r="D5" s="184" t="s">
        <v>28</v>
      </c>
      <c r="E5" s="182" t="s">
        <v>12</v>
      </c>
      <c r="F5" s="182" t="s">
        <v>13</v>
      </c>
      <c r="G5" s="182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20" x14ac:dyDescent="0.2">
      <c r="B6" s="99" t="s">
        <v>43</v>
      </c>
      <c r="C6" s="60" t="s">
        <v>44</v>
      </c>
      <c r="D6" s="16" t="s">
        <v>31</v>
      </c>
      <c r="E6" s="63">
        <v>27</v>
      </c>
      <c r="F6" s="33">
        <v>6</v>
      </c>
      <c r="G6" s="33">
        <v>60</v>
      </c>
      <c r="H6" s="2">
        <f>E6/(G6/60)</f>
        <v>27</v>
      </c>
      <c r="I6" s="2">
        <f>G6/F6</f>
        <v>10</v>
      </c>
      <c r="J6" s="45">
        <f>60/I6</f>
        <v>6</v>
      </c>
      <c r="K6" s="33">
        <v>58</v>
      </c>
      <c r="L6" s="33">
        <v>307</v>
      </c>
      <c r="M6" s="33">
        <v>2444</v>
      </c>
      <c r="N6" s="45">
        <f>E6*K6</f>
        <v>1566</v>
      </c>
      <c r="O6" s="51">
        <f>SUM(M6/K6)</f>
        <v>42.137931034482762</v>
      </c>
      <c r="P6" s="202">
        <f t="shared" ref="P6:P12" si="0">SUM(M6/N6)</f>
        <v>1.5606641123882503</v>
      </c>
    </row>
    <row r="7" spans="2:20" ht="15" x14ac:dyDescent="0.25">
      <c r="B7" s="230" t="s">
        <v>45</v>
      </c>
      <c r="C7" s="49" t="s">
        <v>46</v>
      </c>
      <c r="D7" s="17" t="s">
        <v>31</v>
      </c>
      <c r="E7" s="64">
        <v>35</v>
      </c>
      <c r="F7" s="33">
        <v>1</v>
      </c>
      <c r="G7" s="33">
        <v>65</v>
      </c>
      <c r="H7" s="2">
        <f>E7/(G7/60)</f>
        <v>32.307692307692307</v>
      </c>
      <c r="I7" s="2">
        <f>G7/F7</f>
        <v>65</v>
      </c>
      <c r="J7" s="45">
        <f>60/I7</f>
        <v>0.92307692307692313</v>
      </c>
      <c r="K7" s="33">
        <v>8</v>
      </c>
      <c r="L7" s="33">
        <v>43</v>
      </c>
      <c r="M7" s="33">
        <v>223</v>
      </c>
      <c r="N7" s="46">
        <f>E7*K7</f>
        <v>280</v>
      </c>
      <c r="O7" s="35">
        <f>SUM(M7/K7)</f>
        <v>27.875</v>
      </c>
      <c r="P7" s="202">
        <f t="shared" si="0"/>
        <v>0.79642857142857137</v>
      </c>
      <c r="Q7" s="38"/>
      <c r="R7" s="38"/>
      <c r="S7" s="38"/>
    </row>
    <row r="8" spans="2:20" ht="15" x14ac:dyDescent="0.25">
      <c r="B8" s="230" t="s">
        <v>47</v>
      </c>
      <c r="C8" s="61" t="s">
        <v>48</v>
      </c>
      <c r="D8" s="18" t="s">
        <v>31</v>
      </c>
      <c r="E8" s="65">
        <v>24</v>
      </c>
      <c r="F8" s="33">
        <v>5</v>
      </c>
      <c r="G8" s="33">
        <v>55</v>
      </c>
      <c r="H8" s="2">
        <f t="shared" ref="H8:H26" si="1">E8/(G8/60)</f>
        <v>26.181818181818183</v>
      </c>
      <c r="I8" s="2">
        <f t="shared" ref="I8:I26" si="2">G8/F8</f>
        <v>11</v>
      </c>
      <c r="J8" s="45">
        <f t="shared" ref="J8:J18" si="3">60/I8</f>
        <v>5.4545454545454541</v>
      </c>
      <c r="K8" s="33">
        <v>48</v>
      </c>
      <c r="L8" s="33">
        <v>336</v>
      </c>
      <c r="M8" s="33">
        <v>1971</v>
      </c>
      <c r="N8" s="45">
        <f t="shared" ref="N8:N26" si="4">E8*K8</f>
        <v>1152</v>
      </c>
      <c r="O8" s="35">
        <f t="shared" ref="O8:O26" si="5">SUM(M8/K8)</f>
        <v>41.0625</v>
      </c>
      <c r="P8" s="202">
        <f>SUM(M8/N8)</f>
        <v>1.7109375</v>
      </c>
      <c r="Q8" s="38"/>
      <c r="R8" s="38"/>
      <c r="S8" s="38"/>
    </row>
    <row r="9" spans="2:20" ht="15" x14ac:dyDescent="0.25">
      <c r="B9" s="230" t="s">
        <v>49</v>
      </c>
      <c r="C9" s="61" t="s">
        <v>50</v>
      </c>
      <c r="D9" s="18" t="s">
        <v>31</v>
      </c>
      <c r="E9" s="65">
        <v>53</v>
      </c>
      <c r="F9" s="33">
        <v>2</v>
      </c>
      <c r="G9" s="33">
        <v>60</v>
      </c>
      <c r="H9" s="2">
        <f t="shared" si="1"/>
        <v>53</v>
      </c>
      <c r="I9" s="2">
        <f t="shared" si="2"/>
        <v>30</v>
      </c>
      <c r="J9" s="45">
        <f t="shared" si="3"/>
        <v>2</v>
      </c>
      <c r="K9" s="33">
        <v>8</v>
      </c>
      <c r="L9" s="33">
        <v>84</v>
      </c>
      <c r="M9" s="33">
        <v>239</v>
      </c>
      <c r="N9" s="45">
        <f t="shared" si="4"/>
        <v>424</v>
      </c>
      <c r="O9" s="35">
        <f t="shared" si="5"/>
        <v>29.875</v>
      </c>
      <c r="P9" s="202">
        <f t="shared" si="0"/>
        <v>0.56367924528301883</v>
      </c>
      <c r="Q9" s="38"/>
      <c r="R9" s="38"/>
      <c r="S9" s="38"/>
    </row>
    <row r="10" spans="2:20" ht="15" x14ac:dyDescent="0.25">
      <c r="B10" s="230" t="s">
        <v>51</v>
      </c>
      <c r="C10" s="61" t="s">
        <v>52</v>
      </c>
      <c r="D10" s="18" t="s">
        <v>31</v>
      </c>
      <c r="E10" s="65">
        <v>42</v>
      </c>
      <c r="F10" s="33">
        <v>1</v>
      </c>
      <c r="G10" s="33">
        <v>60</v>
      </c>
      <c r="H10" s="2">
        <f t="shared" si="1"/>
        <v>42</v>
      </c>
      <c r="I10" s="2">
        <f t="shared" si="2"/>
        <v>60</v>
      </c>
      <c r="J10" s="45">
        <f t="shared" si="3"/>
        <v>1</v>
      </c>
      <c r="K10" s="33">
        <v>2</v>
      </c>
      <c r="L10" s="33">
        <v>80</v>
      </c>
      <c r="M10" s="33">
        <v>156</v>
      </c>
      <c r="N10" s="45">
        <f t="shared" si="4"/>
        <v>84</v>
      </c>
      <c r="O10" s="35">
        <f t="shared" si="5"/>
        <v>78</v>
      </c>
      <c r="P10" s="202">
        <f t="shared" si="0"/>
        <v>1.8571428571428572</v>
      </c>
      <c r="Q10" s="38"/>
      <c r="R10" s="38"/>
      <c r="S10" s="38"/>
    </row>
    <row r="11" spans="2:20" ht="15" x14ac:dyDescent="0.25">
      <c r="B11" s="230" t="s">
        <v>53</v>
      </c>
      <c r="C11" s="61" t="s">
        <v>54</v>
      </c>
      <c r="D11" s="18" t="s">
        <v>31</v>
      </c>
      <c r="E11" s="65">
        <v>51</v>
      </c>
      <c r="F11" s="33">
        <v>3</v>
      </c>
      <c r="G11" s="33">
        <v>70</v>
      </c>
      <c r="H11" s="2">
        <f t="shared" si="1"/>
        <v>43.714285714285708</v>
      </c>
      <c r="I11" s="2">
        <f t="shared" si="2"/>
        <v>23.333333333333332</v>
      </c>
      <c r="J11" s="45">
        <f t="shared" si="3"/>
        <v>2.5714285714285716</v>
      </c>
      <c r="K11" s="33">
        <v>20</v>
      </c>
      <c r="L11" s="33">
        <v>121</v>
      </c>
      <c r="M11" s="33">
        <v>613</v>
      </c>
      <c r="N11" s="45">
        <f t="shared" si="4"/>
        <v>1020</v>
      </c>
      <c r="O11" s="35">
        <f t="shared" si="5"/>
        <v>30.65</v>
      </c>
      <c r="P11" s="202">
        <f t="shared" si="0"/>
        <v>0.60098039215686272</v>
      </c>
      <c r="Q11" s="38"/>
      <c r="R11" s="38"/>
      <c r="S11" s="38"/>
    </row>
    <row r="12" spans="2:20" ht="15" x14ac:dyDescent="0.25">
      <c r="B12" s="230" t="s">
        <v>55</v>
      </c>
      <c r="C12" s="61" t="s">
        <v>56</v>
      </c>
      <c r="D12" s="18" t="s">
        <v>31</v>
      </c>
      <c r="E12" s="65">
        <v>61</v>
      </c>
      <c r="F12" s="33">
        <v>1</v>
      </c>
      <c r="G12" s="33">
        <v>100</v>
      </c>
      <c r="H12" s="2">
        <f t="shared" si="1"/>
        <v>36.6</v>
      </c>
      <c r="I12" s="2">
        <f t="shared" si="2"/>
        <v>100</v>
      </c>
      <c r="J12" s="45">
        <f t="shared" si="3"/>
        <v>0.6</v>
      </c>
      <c r="K12" s="33">
        <v>2</v>
      </c>
      <c r="L12" s="33">
        <v>71</v>
      </c>
      <c r="M12" s="33">
        <v>122</v>
      </c>
      <c r="N12" s="2">
        <f t="shared" si="4"/>
        <v>122</v>
      </c>
      <c r="O12" s="35">
        <f t="shared" si="5"/>
        <v>61</v>
      </c>
      <c r="P12" s="202">
        <f t="shared" si="0"/>
        <v>1</v>
      </c>
      <c r="Q12" s="38"/>
      <c r="R12" s="38"/>
      <c r="S12" s="38"/>
    </row>
    <row r="13" spans="2:20" ht="15" x14ac:dyDescent="0.25">
      <c r="B13" s="231" t="s">
        <v>61</v>
      </c>
      <c r="C13" s="62" t="s">
        <v>219</v>
      </c>
      <c r="D13" s="61" t="s">
        <v>238</v>
      </c>
      <c r="E13" s="66">
        <v>10</v>
      </c>
      <c r="F13" s="33">
        <v>5</v>
      </c>
      <c r="G13" s="33">
        <v>20</v>
      </c>
      <c r="H13" s="2">
        <f t="shared" si="1"/>
        <v>30</v>
      </c>
      <c r="I13" s="2">
        <f t="shared" si="2"/>
        <v>4</v>
      </c>
      <c r="J13" s="45">
        <v>5</v>
      </c>
      <c r="K13" s="33">
        <v>12</v>
      </c>
      <c r="L13" s="33">
        <v>268</v>
      </c>
      <c r="M13" s="33">
        <v>340</v>
      </c>
      <c r="N13" s="45">
        <f t="shared" si="4"/>
        <v>120</v>
      </c>
      <c r="O13" s="51">
        <f t="shared" si="5"/>
        <v>28.333333333333332</v>
      </c>
      <c r="P13" s="201">
        <f>SUM(M13/N13)</f>
        <v>2.8333333333333335</v>
      </c>
      <c r="Q13" s="38"/>
      <c r="R13" s="38"/>
      <c r="S13" s="38"/>
    </row>
    <row r="14" spans="2:20" ht="15" x14ac:dyDescent="0.2">
      <c r="B14" s="231" t="s">
        <v>68</v>
      </c>
      <c r="C14" s="62" t="s">
        <v>220</v>
      </c>
      <c r="D14" s="61" t="s">
        <v>238</v>
      </c>
      <c r="E14" s="66">
        <v>7.95</v>
      </c>
      <c r="F14" s="33">
        <v>1</v>
      </c>
      <c r="G14" s="33">
        <v>18</v>
      </c>
      <c r="H14" s="2">
        <f>E14/(G14/60)</f>
        <v>26.5</v>
      </c>
      <c r="I14" s="2">
        <f>G14/F14</f>
        <v>18</v>
      </c>
      <c r="J14" s="45">
        <v>3</v>
      </c>
      <c r="K14" s="33">
        <v>48</v>
      </c>
      <c r="L14" s="33">
        <v>75</v>
      </c>
      <c r="M14" s="33">
        <v>800</v>
      </c>
      <c r="N14" s="45">
        <f>E14*K14</f>
        <v>381.6</v>
      </c>
      <c r="O14" s="51">
        <f t="shared" si="5"/>
        <v>16.666666666666668</v>
      </c>
      <c r="P14" s="201">
        <f>SUM(M14/N14)</f>
        <v>2.0964360587002093</v>
      </c>
      <c r="Q14" s="39"/>
      <c r="R14" s="40"/>
      <c r="S14" s="37"/>
    </row>
    <row r="15" spans="2:20" ht="15" x14ac:dyDescent="0.2">
      <c r="B15" s="231" t="s">
        <v>71</v>
      </c>
      <c r="C15" s="62" t="s">
        <v>221</v>
      </c>
      <c r="D15" s="61" t="s">
        <v>238</v>
      </c>
      <c r="E15" s="66">
        <v>7</v>
      </c>
      <c r="F15" s="33">
        <v>1</v>
      </c>
      <c r="G15" s="33">
        <v>15</v>
      </c>
      <c r="H15" s="2">
        <f t="shared" si="1"/>
        <v>28</v>
      </c>
      <c r="I15" s="2">
        <f t="shared" si="2"/>
        <v>15</v>
      </c>
      <c r="J15" s="45">
        <v>2</v>
      </c>
      <c r="K15" s="33">
        <v>23</v>
      </c>
      <c r="L15" s="33">
        <v>70</v>
      </c>
      <c r="M15" s="33">
        <v>472</v>
      </c>
      <c r="N15" s="45">
        <f t="shared" si="4"/>
        <v>161</v>
      </c>
      <c r="O15" s="51">
        <f t="shared" si="5"/>
        <v>20.521739130434781</v>
      </c>
      <c r="P15" s="201">
        <f t="shared" ref="P15:P24" si="6">SUM(M15/N15)</f>
        <v>2.9316770186335406</v>
      </c>
      <c r="Q15" s="39"/>
      <c r="R15" s="40"/>
      <c r="S15" s="37"/>
    </row>
    <row r="16" spans="2:20" ht="15" x14ac:dyDescent="0.2">
      <c r="B16" s="231" t="s">
        <v>70</v>
      </c>
      <c r="C16" s="62" t="s">
        <v>222</v>
      </c>
      <c r="D16" s="61" t="s">
        <v>238</v>
      </c>
      <c r="E16" s="66">
        <v>7</v>
      </c>
      <c r="F16" s="33">
        <v>1</v>
      </c>
      <c r="G16" s="33">
        <v>16</v>
      </c>
      <c r="H16" s="2">
        <f t="shared" si="1"/>
        <v>26.25</v>
      </c>
      <c r="I16" s="2">
        <f t="shared" si="2"/>
        <v>16</v>
      </c>
      <c r="J16" s="45">
        <f t="shared" si="3"/>
        <v>3.75</v>
      </c>
      <c r="K16" s="33">
        <v>17</v>
      </c>
      <c r="L16" s="33">
        <v>14</v>
      </c>
      <c r="M16" s="33">
        <v>138</v>
      </c>
      <c r="N16" s="45">
        <f t="shared" si="4"/>
        <v>119</v>
      </c>
      <c r="O16" s="51">
        <f t="shared" si="5"/>
        <v>8.117647058823529</v>
      </c>
      <c r="P16" s="201">
        <f t="shared" si="6"/>
        <v>1.1596638655462186</v>
      </c>
      <c r="Q16" s="41"/>
      <c r="R16" s="42"/>
      <c r="S16" s="43"/>
      <c r="T16" s="44"/>
    </row>
    <row r="17" spans="2:20" ht="15" x14ac:dyDescent="0.2">
      <c r="B17" s="231" t="s">
        <v>66</v>
      </c>
      <c r="C17" s="62" t="s">
        <v>223</v>
      </c>
      <c r="D17" s="61" t="s">
        <v>238</v>
      </c>
      <c r="E17" s="66">
        <v>11</v>
      </c>
      <c r="F17" s="33">
        <v>1</v>
      </c>
      <c r="G17" s="33">
        <v>27</v>
      </c>
      <c r="H17" s="2">
        <f t="shared" si="1"/>
        <v>24.444444444444443</v>
      </c>
      <c r="I17" s="2">
        <f t="shared" si="2"/>
        <v>27</v>
      </c>
      <c r="J17" s="45">
        <v>1</v>
      </c>
      <c r="K17" s="33">
        <v>2</v>
      </c>
      <c r="L17" s="33">
        <v>50</v>
      </c>
      <c r="M17" s="33">
        <v>90</v>
      </c>
      <c r="N17" s="45">
        <f t="shared" si="4"/>
        <v>22</v>
      </c>
      <c r="O17" s="51">
        <f t="shared" si="5"/>
        <v>45</v>
      </c>
      <c r="P17" s="201">
        <f t="shared" si="6"/>
        <v>4.0909090909090908</v>
      </c>
      <c r="Q17" s="41"/>
      <c r="R17" s="42"/>
      <c r="S17" s="43"/>
      <c r="T17" s="44"/>
    </row>
    <row r="18" spans="2:20" ht="15" x14ac:dyDescent="0.25">
      <c r="B18" s="231" t="s">
        <v>69</v>
      </c>
      <c r="C18" s="62" t="s">
        <v>224</v>
      </c>
      <c r="D18" s="61" t="s">
        <v>238</v>
      </c>
      <c r="E18" s="66">
        <v>8</v>
      </c>
      <c r="F18" s="33">
        <v>2</v>
      </c>
      <c r="G18" s="33">
        <v>15</v>
      </c>
      <c r="H18" s="2">
        <f t="shared" si="1"/>
        <v>32</v>
      </c>
      <c r="I18" s="2">
        <f t="shared" si="2"/>
        <v>7.5</v>
      </c>
      <c r="J18" s="45">
        <f t="shared" si="3"/>
        <v>8</v>
      </c>
      <c r="K18" s="33">
        <v>63</v>
      </c>
      <c r="L18" s="33">
        <v>103</v>
      </c>
      <c r="M18" s="33">
        <v>1310</v>
      </c>
      <c r="N18" s="45">
        <f t="shared" si="4"/>
        <v>504</v>
      </c>
      <c r="O18" s="51">
        <f t="shared" si="5"/>
        <v>20.793650793650794</v>
      </c>
      <c r="P18" s="201">
        <f t="shared" si="6"/>
        <v>2.5992063492063493</v>
      </c>
      <c r="Q18" s="38"/>
      <c r="R18" s="38"/>
      <c r="S18" s="38"/>
    </row>
    <row r="19" spans="2:20" ht="15" x14ac:dyDescent="0.2">
      <c r="B19" s="231" t="s">
        <v>67</v>
      </c>
      <c r="C19" s="62" t="s">
        <v>298</v>
      </c>
      <c r="D19" s="61" t="s">
        <v>238</v>
      </c>
      <c r="E19" s="66">
        <v>8</v>
      </c>
      <c r="F19" s="33">
        <v>3</v>
      </c>
      <c r="G19" s="33">
        <v>14</v>
      </c>
      <c r="H19" s="2">
        <f t="shared" si="1"/>
        <v>34.285714285714285</v>
      </c>
      <c r="I19" s="2">
        <f t="shared" si="2"/>
        <v>4.666666666666667</v>
      </c>
      <c r="J19" s="45">
        <v>3</v>
      </c>
      <c r="K19" s="33">
        <v>61</v>
      </c>
      <c r="L19" s="33">
        <v>136</v>
      </c>
      <c r="M19" s="33">
        <v>1302</v>
      </c>
      <c r="N19" s="45">
        <f t="shared" si="4"/>
        <v>488</v>
      </c>
      <c r="O19" s="51">
        <f t="shared" si="5"/>
        <v>21.344262295081968</v>
      </c>
      <c r="P19" s="201">
        <f t="shared" si="6"/>
        <v>2.668032786885246</v>
      </c>
      <c r="Q19" s="39"/>
      <c r="R19" s="40"/>
      <c r="S19" s="37"/>
    </row>
    <row r="20" spans="2:20" ht="15" x14ac:dyDescent="0.2">
      <c r="B20" s="232" t="s">
        <v>300</v>
      </c>
      <c r="C20" s="62" t="s">
        <v>299</v>
      </c>
      <c r="D20" s="61" t="s">
        <v>238</v>
      </c>
      <c r="E20" s="66">
        <v>9</v>
      </c>
      <c r="F20" s="33">
        <v>1</v>
      </c>
      <c r="G20" s="33">
        <v>20</v>
      </c>
      <c r="H20" s="2">
        <f t="shared" si="1"/>
        <v>27</v>
      </c>
      <c r="I20" s="2">
        <f t="shared" si="2"/>
        <v>20</v>
      </c>
      <c r="J20" s="45">
        <v>2</v>
      </c>
      <c r="K20" s="33">
        <v>2</v>
      </c>
      <c r="L20" s="33">
        <v>95</v>
      </c>
      <c r="M20" s="33">
        <v>95</v>
      </c>
      <c r="N20" s="45">
        <f t="shared" si="4"/>
        <v>18</v>
      </c>
      <c r="O20" s="51">
        <f t="shared" si="5"/>
        <v>47.5</v>
      </c>
      <c r="P20" s="201">
        <f t="shared" si="6"/>
        <v>5.2777777777777777</v>
      </c>
      <c r="Q20" s="39"/>
      <c r="R20" s="40"/>
      <c r="S20" s="37"/>
    </row>
    <row r="21" spans="2:20" ht="15" x14ac:dyDescent="0.2">
      <c r="B21" s="231" t="s">
        <v>64</v>
      </c>
      <c r="C21" s="62" t="s">
        <v>225</v>
      </c>
      <c r="D21" s="61" t="s">
        <v>238</v>
      </c>
      <c r="E21" s="66">
        <v>10</v>
      </c>
      <c r="F21" s="33">
        <v>2</v>
      </c>
      <c r="G21" s="33">
        <v>20</v>
      </c>
      <c r="H21" s="2">
        <f t="shared" si="1"/>
        <v>30</v>
      </c>
      <c r="I21" s="2">
        <f t="shared" si="2"/>
        <v>10</v>
      </c>
      <c r="J21" s="45">
        <v>2</v>
      </c>
      <c r="K21" s="33">
        <v>13</v>
      </c>
      <c r="L21" s="33">
        <v>90</v>
      </c>
      <c r="M21" s="33">
        <v>331</v>
      </c>
      <c r="N21" s="45">
        <f t="shared" si="4"/>
        <v>130</v>
      </c>
      <c r="O21" s="51">
        <f t="shared" si="5"/>
        <v>25.46153846153846</v>
      </c>
      <c r="P21" s="201">
        <f t="shared" si="6"/>
        <v>2.546153846153846</v>
      </c>
      <c r="Q21" s="39"/>
      <c r="R21" s="40"/>
      <c r="S21" s="37"/>
    </row>
    <row r="22" spans="2:20" ht="15" x14ac:dyDescent="0.2">
      <c r="B22" s="231" t="s">
        <v>65</v>
      </c>
      <c r="C22" s="62" t="s">
        <v>226</v>
      </c>
      <c r="D22" s="61" t="s">
        <v>238</v>
      </c>
      <c r="E22" s="66">
        <v>8</v>
      </c>
      <c r="F22" s="33">
        <v>2</v>
      </c>
      <c r="G22" s="33">
        <v>15</v>
      </c>
      <c r="H22" s="2">
        <f t="shared" si="1"/>
        <v>32</v>
      </c>
      <c r="I22" s="2">
        <f t="shared" si="2"/>
        <v>7.5</v>
      </c>
      <c r="J22" s="45">
        <v>2</v>
      </c>
      <c r="K22" s="33">
        <v>16</v>
      </c>
      <c r="L22" s="33">
        <v>90</v>
      </c>
      <c r="M22" s="33">
        <v>350</v>
      </c>
      <c r="N22" s="45">
        <f t="shared" si="4"/>
        <v>128</v>
      </c>
      <c r="O22" s="51">
        <f t="shared" si="5"/>
        <v>21.875</v>
      </c>
      <c r="P22" s="201">
        <f t="shared" si="6"/>
        <v>2.734375</v>
      </c>
      <c r="Q22" s="41"/>
      <c r="R22" s="42"/>
      <c r="S22" s="43"/>
      <c r="T22" s="44"/>
    </row>
    <row r="23" spans="2:20" ht="15" x14ac:dyDescent="0.2">
      <c r="B23" s="231" t="s">
        <v>59</v>
      </c>
      <c r="C23" s="62" t="s">
        <v>60</v>
      </c>
      <c r="D23" s="61" t="s">
        <v>238</v>
      </c>
      <c r="E23" s="66">
        <v>18</v>
      </c>
      <c r="F23" s="33">
        <v>2</v>
      </c>
      <c r="G23" s="33">
        <v>30</v>
      </c>
      <c r="H23" s="2">
        <f t="shared" si="1"/>
        <v>36</v>
      </c>
      <c r="I23" s="2">
        <f t="shared" si="2"/>
        <v>15</v>
      </c>
      <c r="J23" s="45">
        <v>2</v>
      </c>
      <c r="K23" s="33">
        <v>20</v>
      </c>
      <c r="L23" s="33">
        <v>88</v>
      </c>
      <c r="M23" s="33">
        <v>610</v>
      </c>
      <c r="N23" s="45">
        <f t="shared" si="4"/>
        <v>360</v>
      </c>
      <c r="O23" s="51">
        <f t="shared" si="5"/>
        <v>30.5</v>
      </c>
      <c r="P23" s="201">
        <f t="shared" si="6"/>
        <v>1.6944444444444444</v>
      </c>
      <c r="Q23" s="41"/>
      <c r="R23" s="42"/>
      <c r="S23" s="43"/>
      <c r="T23" s="44"/>
    </row>
    <row r="24" spans="2:20" ht="15" x14ac:dyDescent="0.2">
      <c r="B24" s="231" t="s">
        <v>62</v>
      </c>
      <c r="C24" s="62" t="s">
        <v>63</v>
      </c>
      <c r="D24" s="61" t="s">
        <v>238</v>
      </c>
      <c r="E24" s="66">
        <v>10.35</v>
      </c>
      <c r="F24" s="33">
        <v>1</v>
      </c>
      <c r="G24" s="33">
        <v>20</v>
      </c>
      <c r="H24" s="2">
        <f t="shared" si="1"/>
        <v>31.05</v>
      </c>
      <c r="I24" s="2">
        <f t="shared" si="2"/>
        <v>20</v>
      </c>
      <c r="J24" s="45">
        <v>2</v>
      </c>
      <c r="K24" s="33">
        <v>6</v>
      </c>
      <c r="L24" s="33">
        <v>10</v>
      </c>
      <c r="M24" s="33">
        <v>33</v>
      </c>
      <c r="N24" s="45">
        <f t="shared" si="4"/>
        <v>62.099999999999994</v>
      </c>
      <c r="O24" s="51">
        <f t="shared" si="5"/>
        <v>5.5</v>
      </c>
      <c r="P24" s="201">
        <f t="shared" si="6"/>
        <v>0.53140096618357491</v>
      </c>
      <c r="Q24" s="41"/>
      <c r="R24" s="42"/>
      <c r="S24" s="43"/>
      <c r="T24" s="44"/>
    </row>
    <row r="25" spans="2:20" ht="15" x14ac:dyDescent="0.2">
      <c r="B25" s="233" t="s">
        <v>57</v>
      </c>
      <c r="C25" s="62" t="s">
        <v>240</v>
      </c>
      <c r="D25" s="61" t="s">
        <v>238</v>
      </c>
      <c r="E25" s="65">
        <v>28</v>
      </c>
      <c r="F25" s="33">
        <v>6</v>
      </c>
      <c r="G25" s="33">
        <v>50</v>
      </c>
      <c r="H25" s="2">
        <f t="shared" si="1"/>
        <v>33.6</v>
      </c>
      <c r="I25" s="2">
        <f t="shared" si="2"/>
        <v>8.3333333333333339</v>
      </c>
      <c r="J25" s="45">
        <v>6</v>
      </c>
      <c r="K25" s="33">
        <v>118</v>
      </c>
      <c r="L25" s="33">
        <v>222</v>
      </c>
      <c r="M25" s="33">
        <v>4290</v>
      </c>
      <c r="N25" s="45">
        <f t="shared" si="4"/>
        <v>3304</v>
      </c>
      <c r="O25" s="51">
        <f t="shared" si="5"/>
        <v>36.355932203389834</v>
      </c>
      <c r="P25" s="201">
        <f>SUM(M25/N25)</f>
        <v>1.2984261501210654</v>
      </c>
      <c r="Q25" s="41"/>
      <c r="R25" s="42"/>
      <c r="S25" s="43"/>
      <c r="T25" s="44"/>
    </row>
    <row r="26" spans="2:20" ht="15" x14ac:dyDescent="0.2">
      <c r="B26" s="233" t="s">
        <v>58</v>
      </c>
      <c r="C26" s="62" t="s">
        <v>239</v>
      </c>
      <c r="D26" s="61" t="s">
        <v>238</v>
      </c>
      <c r="E26" s="65">
        <v>28</v>
      </c>
      <c r="F26" s="33">
        <v>1</v>
      </c>
      <c r="G26" s="33">
        <v>50</v>
      </c>
      <c r="H26" s="2">
        <f t="shared" si="1"/>
        <v>33.6</v>
      </c>
      <c r="I26" s="2">
        <f t="shared" si="2"/>
        <v>50</v>
      </c>
      <c r="J26" s="45">
        <v>2</v>
      </c>
      <c r="K26" s="33">
        <v>6</v>
      </c>
      <c r="L26" s="33">
        <v>126</v>
      </c>
      <c r="M26" s="33">
        <v>189</v>
      </c>
      <c r="N26" s="45">
        <f t="shared" si="4"/>
        <v>168</v>
      </c>
      <c r="O26" s="51">
        <f t="shared" si="5"/>
        <v>31.5</v>
      </c>
      <c r="P26" s="201">
        <f>SUM(M26/N26)</f>
        <v>1.125</v>
      </c>
      <c r="Q26" s="41"/>
      <c r="R26" s="42"/>
      <c r="S26" s="43"/>
      <c r="T26" s="44"/>
    </row>
    <row r="27" spans="2:20" ht="13.5" thickBot="1" x14ac:dyDescent="0.25">
      <c r="B27" s="676" t="s">
        <v>26</v>
      </c>
      <c r="C27" s="677"/>
      <c r="D27" s="677"/>
      <c r="E27" s="234">
        <v>22</v>
      </c>
      <c r="F27" s="234">
        <f>SUM(F6:F26)</f>
        <v>48</v>
      </c>
      <c r="G27" s="234" t="s">
        <v>0</v>
      </c>
      <c r="H27" s="235" t="s">
        <v>0</v>
      </c>
      <c r="I27" s="236" t="s">
        <v>0</v>
      </c>
      <c r="J27" s="237">
        <f>SUM(J6:J26)</f>
        <v>62.299050949050951</v>
      </c>
      <c r="K27" s="237">
        <f>SUM(K6:K26)</f>
        <v>553</v>
      </c>
      <c r="L27" s="237">
        <f>SUM(L6:L26)</f>
        <v>2479</v>
      </c>
      <c r="M27" s="237">
        <f>SUM(M6:M26)</f>
        <v>16118</v>
      </c>
      <c r="N27" s="237">
        <f>SUM(N6:N26)</f>
        <v>10613.7</v>
      </c>
      <c r="O27" s="238">
        <f>SUM(M27/K27)</f>
        <v>29.146473779385172</v>
      </c>
      <c r="P27" s="239">
        <f>SUM(M27/N27)</f>
        <v>1.518603314583981</v>
      </c>
      <c r="Q27" s="88"/>
    </row>
    <row r="28" spans="2:20" ht="13.5" thickBot="1" x14ac:dyDescent="0.25">
      <c r="B28" s="3"/>
      <c r="C28" s="1"/>
      <c r="D28" s="1"/>
    </row>
    <row r="29" spans="2:20" x14ac:dyDescent="0.2">
      <c r="B29" s="661" t="s">
        <v>259</v>
      </c>
      <c r="C29" s="662"/>
      <c r="D29" s="662"/>
      <c r="E29" s="662"/>
      <c r="F29" s="662"/>
      <c r="G29" s="662"/>
      <c r="H29" s="662"/>
      <c r="I29" s="662"/>
      <c r="J29" s="662"/>
      <c r="K29" s="662"/>
      <c r="L29" s="662"/>
      <c r="M29" s="662"/>
      <c r="N29" s="662"/>
      <c r="O29" s="226" t="s">
        <v>248</v>
      </c>
      <c r="P29" s="227"/>
    </row>
    <row r="30" spans="2:20" x14ac:dyDescent="0.2">
      <c r="B30" s="665" t="s">
        <v>2</v>
      </c>
      <c r="C30" s="667" t="s">
        <v>3</v>
      </c>
      <c r="D30" s="183"/>
      <c r="E30" s="181" t="s">
        <v>15</v>
      </c>
      <c r="F30" s="181" t="s">
        <v>4</v>
      </c>
      <c r="G30" s="181" t="s">
        <v>5</v>
      </c>
      <c r="H30" s="181" t="s">
        <v>6</v>
      </c>
      <c r="I30" s="181" t="s">
        <v>7</v>
      </c>
      <c r="J30" s="181" t="s">
        <v>8</v>
      </c>
      <c r="K30" s="181" t="s">
        <v>9</v>
      </c>
      <c r="L30" s="181" t="s">
        <v>10</v>
      </c>
      <c r="M30" s="181" t="s">
        <v>11</v>
      </c>
      <c r="N30" s="181" t="s">
        <v>16</v>
      </c>
      <c r="O30" s="181" t="s">
        <v>218</v>
      </c>
      <c r="P30" s="199" t="s">
        <v>29</v>
      </c>
    </row>
    <row r="31" spans="2:20" ht="13.5" thickBot="1" x14ac:dyDescent="0.25">
      <c r="B31" s="666"/>
      <c r="C31" s="669"/>
      <c r="D31" s="187" t="s">
        <v>246</v>
      </c>
      <c r="E31" s="187" t="s">
        <v>12</v>
      </c>
      <c r="F31" s="182" t="s">
        <v>13</v>
      </c>
      <c r="G31" s="182" t="s">
        <v>14</v>
      </c>
      <c r="H31" s="182" t="s">
        <v>1</v>
      </c>
      <c r="I31" s="182" t="s">
        <v>14</v>
      </c>
      <c r="J31" s="182" t="s">
        <v>13</v>
      </c>
      <c r="K31" s="182" t="s">
        <v>13</v>
      </c>
      <c r="L31" s="182" t="s">
        <v>13</v>
      </c>
      <c r="M31" s="182" t="s">
        <v>13</v>
      </c>
      <c r="N31" s="182" t="s">
        <v>12</v>
      </c>
      <c r="O31" s="53"/>
      <c r="P31" s="200"/>
    </row>
    <row r="32" spans="2:20" x14ac:dyDescent="0.2">
      <c r="B32" s="240" t="s">
        <v>43</v>
      </c>
      <c r="C32" s="60" t="s">
        <v>44</v>
      </c>
      <c r="D32" s="72" t="s">
        <v>247</v>
      </c>
      <c r="E32" s="63">
        <v>27</v>
      </c>
      <c r="F32" s="33">
        <v>6</v>
      </c>
      <c r="G32" s="33">
        <v>60</v>
      </c>
      <c r="H32" s="2">
        <f>E32/(G32/60)</f>
        <v>27</v>
      </c>
      <c r="I32" s="2">
        <f>G32/F32</f>
        <v>10</v>
      </c>
      <c r="J32" s="45">
        <f>60/I32</f>
        <v>6</v>
      </c>
      <c r="K32" s="33">
        <v>58</v>
      </c>
      <c r="L32" s="33">
        <v>307</v>
      </c>
      <c r="M32" s="33">
        <v>2444</v>
      </c>
      <c r="N32" s="45">
        <f>E32*K32</f>
        <v>1566</v>
      </c>
      <c r="O32" s="51">
        <f>SUM(M32/K32)</f>
        <v>42.137931034482762</v>
      </c>
      <c r="P32" s="201">
        <f>SUM(M32/N32)</f>
        <v>1.5606641123882503</v>
      </c>
    </row>
    <row r="33" spans="2:19" x14ac:dyDescent="0.2">
      <c r="B33" s="241" t="s">
        <v>45</v>
      </c>
      <c r="C33" s="34" t="s">
        <v>46</v>
      </c>
      <c r="D33" s="71" t="s">
        <v>245</v>
      </c>
      <c r="E33" s="137">
        <v>35</v>
      </c>
      <c r="F33" s="33"/>
      <c r="G33" s="33"/>
      <c r="H33" s="2"/>
      <c r="I33" s="2"/>
      <c r="J33" s="45"/>
      <c r="K33" s="33"/>
      <c r="L33" s="33"/>
      <c r="M33" s="33"/>
      <c r="N33" s="46"/>
      <c r="O33" s="35"/>
      <c r="P33" s="202"/>
    </row>
    <row r="34" spans="2:19" x14ac:dyDescent="0.2">
      <c r="B34" s="230" t="s">
        <v>47</v>
      </c>
      <c r="C34" s="61" t="s">
        <v>48</v>
      </c>
      <c r="D34" s="72" t="s">
        <v>247</v>
      </c>
      <c r="E34" s="65">
        <v>24</v>
      </c>
      <c r="F34" s="33">
        <v>5</v>
      </c>
      <c r="G34" s="33">
        <v>55</v>
      </c>
      <c r="H34" s="2">
        <f>E34/(G34/60)</f>
        <v>26.181818181818183</v>
      </c>
      <c r="I34" s="2">
        <f>G34/F34</f>
        <v>11</v>
      </c>
      <c r="J34" s="45">
        <f>60/I34</f>
        <v>5.4545454545454541</v>
      </c>
      <c r="K34" s="33">
        <v>48</v>
      </c>
      <c r="L34" s="33">
        <v>336</v>
      </c>
      <c r="M34" s="33">
        <v>1971</v>
      </c>
      <c r="N34" s="45">
        <f>E34*K34</f>
        <v>1152</v>
      </c>
      <c r="O34" s="35">
        <f t="shared" ref="O34:O53" si="7">SUM(M34/K34)</f>
        <v>41.0625</v>
      </c>
      <c r="P34" s="202">
        <f>SUM(M34/N34)</f>
        <v>1.7109375</v>
      </c>
    </row>
    <row r="35" spans="2:19" x14ac:dyDescent="0.2">
      <c r="B35" s="242" t="s">
        <v>49</v>
      </c>
      <c r="C35" s="47" t="s">
        <v>50</v>
      </c>
      <c r="D35" s="71" t="s">
        <v>245</v>
      </c>
      <c r="E35" s="138">
        <v>53</v>
      </c>
      <c r="F35" s="33"/>
      <c r="G35" s="33"/>
      <c r="H35" s="2"/>
      <c r="I35" s="2"/>
      <c r="J35" s="45"/>
      <c r="K35" s="33"/>
      <c r="L35" s="33"/>
      <c r="M35" s="33"/>
      <c r="N35" s="45"/>
      <c r="O35" s="35"/>
      <c r="P35" s="202"/>
    </row>
    <row r="36" spans="2:19" x14ac:dyDescent="0.2">
      <c r="B36" s="242" t="s">
        <v>51</v>
      </c>
      <c r="C36" s="47" t="s">
        <v>52</v>
      </c>
      <c r="D36" s="71" t="s">
        <v>245</v>
      </c>
      <c r="E36" s="138">
        <v>42</v>
      </c>
      <c r="F36" s="33"/>
      <c r="G36" s="33"/>
      <c r="H36" s="2"/>
      <c r="I36" s="2"/>
      <c r="J36" s="45"/>
      <c r="K36" s="33"/>
      <c r="L36" s="33"/>
      <c r="M36" s="33"/>
      <c r="N36" s="45"/>
      <c r="O36" s="35"/>
      <c r="P36" s="202"/>
    </row>
    <row r="37" spans="2:19" x14ac:dyDescent="0.2">
      <c r="B37" s="242" t="s">
        <v>53</v>
      </c>
      <c r="C37" s="47" t="s">
        <v>54</v>
      </c>
      <c r="D37" s="71" t="s">
        <v>245</v>
      </c>
      <c r="E37" s="138">
        <v>51</v>
      </c>
      <c r="F37" s="33"/>
      <c r="G37" s="33"/>
      <c r="H37" s="2"/>
      <c r="I37" s="2"/>
      <c r="J37" s="45"/>
      <c r="K37" s="33"/>
      <c r="L37" s="33"/>
      <c r="M37" s="33"/>
      <c r="N37" s="45"/>
      <c r="O37" s="35"/>
      <c r="P37" s="202"/>
    </row>
    <row r="38" spans="2:19" x14ac:dyDescent="0.2">
      <c r="B38" s="242" t="s">
        <v>55</v>
      </c>
      <c r="C38" s="47" t="s">
        <v>56</v>
      </c>
      <c r="D38" s="71" t="s">
        <v>245</v>
      </c>
      <c r="E38" s="138">
        <v>61</v>
      </c>
      <c r="F38" s="33"/>
      <c r="G38" s="33"/>
      <c r="H38" s="2"/>
      <c r="I38" s="2"/>
      <c r="J38" s="45"/>
      <c r="K38" s="33"/>
      <c r="L38" s="33"/>
      <c r="M38" s="33"/>
      <c r="N38" s="2"/>
      <c r="O38" s="35"/>
      <c r="P38" s="202"/>
    </row>
    <row r="39" spans="2:19" ht="15" x14ac:dyDescent="0.2">
      <c r="B39" s="231" t="s">
        <v>61</v>
      </c>
      <c r="C39" s="62" t="s">
        <v>219</v>
      </c>
      <c r="D39" s="72" t="s">
        <v>247</v>
      </c>
      <c r="E39" s="66">
        <v>10</v>
      </c>
      <c r="F39" s="33">
        <v>5</v>
      </c>
      <c r="G39" s="33">
        <v>25</v>
      </c>
      <c r="H39" s="2">
        <f>E39/(G39/60)</f>
        <v>24</v>
      </c>
      <c r="I39" s="2">
        <f>G39/F39</f>
        <v>5</v>
      </c>
      <c r="J39" s="45">
        <v>5</v>
      </c>
      <c r="K39" s="33">
        <v>14</v>
      </c>
      <c r="L39" s="33">
        <v>268</v>
      </c>
      <c r="M39" s="33">
        <v>340</v>
      </c>
      <c r="N39" s="45">
        <f>E39*K39</f>
        <v>140</v>
      </c>
      <c r="O39" s="51">
        <f t="shared" si="7"/>
        <v>24.285714285714285</v>
      </c>
      <c r="P39" s="201">
        <f>SUM(M39/N39)</f>
        <v>2.4285714285714284</v>
      </c>
    </row>
    <row r="40" spans="2:19" ht="15" x14ac:dyDescent="0.2">
      <c r="B40" s="231" t="s">
        <v>68</v>
      </c>
      <c r="C40" s="62" t="s">
        <v>220</v>
      </c>
      <c r="D40" s="72" t="s">
        <v>247</v>
      </c>
      <c r="E40" s="66">
        <v>7.95</v>
      </c>
      <c r="F40" s="33">
        <v>1</v>
      </c>
      <c r="G40" s="33">
        <v>20</v>
      </c>
      <c r="H40" s="2">
        <f>E40/(G40/60)</f>
        <v>23.85</v>
      </c>
      <c r="I40" s="2">
        <f>G40/F40</f>
        <v>20</v>
      </c>
      <c r="J40" s="45">
        <v>3</v>
      </c>
      <c r="K40" s="33">
        <v>48</v>
      </c>
      <c r="L40" s="33">
        <v>75</v>
      </c>
      <c r="M40" s="33">
        <v>800</v>
      </c>
      <c r="N40" s="45">
        <f>E40*K40</f>
        <v>381.6</v>
      </c>
      <c r="O40" s="51">
        <f t="shared" si="7"/>
        <v>16.666666666666668</v>
      </c>
      <c r="P40" s="201">
        <f>SUM(M40/N40)</f>
        <v>2.0964360587002093</v>
      </c>
    </row>
    <row r="41" spans="2:19" ht="15" x14ac:dyDescent="0.2">
      <c r="B41" s="231" t="s">
        <v>71</v>
      </c>
      <c r="C41" s="62" t="s">
        <v>221</v>
      </c>
      <c r="D41" s="72" t="s">
        <v>247</v>
      </c>
      <c r="E41" s="66">
        <v>7</v>
      </c>
      <c r="F41" s="33">
        <v>1</v>
      </c>
      <c r="G41" s="33">
        <v>20</v>
      </c>
      <c r="H41" s="2">
        <f t="shared" ref="H41:H52" si="8">E41/(G41/60)</f>
        <v>21</v>
      </c>
      <c r="I41" s="2">
        <f t="shared" ref="I41:I52" si="9">G41/F41</f>
        <v>20</v>
      </c>
      <c r="J41" s="45">
        <v>2</v>
      </c>
      <c r="K41" s="33">
        <v>24</v>
      </c>
      <c r="L41" s="33">
        <v>70</v>
      </c>
      <c r="M41" s="33">
        <v>472</v>
      </c>
      <c r="N41" s="45">
        <f t="shared" ref="N41:N52" si="10">E41*K41</f>
        <v>168</v>
      </c>
      <c r="O41" s="51">
        <f t="shared" si="7"/>
        <v>19.666666666666668</v>
      </c>
      <c r="P41" s="201">
        <f t="shared" ref="P41:P50" si="11">SUM(M41/N41)</f>
        <v>2.8095238095238093</v>
      </c>
    </row>
    <row r="42" spans="2:19" ht="15" x14ac:dyDescent="0.2">
      <c r="B42" s="231" t="s">
        <v>70</v>
      </c>
      <c r="C42" s="62" t="s">
        <v>222</v>
      </c>
      <c r="D42" s="72" t="s">
        <v>247</v>
      </c>
      <c r="E42" s="66">
        <v>7</v>
      </c>
      <c r="F42" s="33">
        <v>1</v>
      </c>
      <c r="G42" s="33">
        <v>20</v>
      </c>
      <c r="H42" s="2">
        <f t="shared" si="8"/>
        <v>21</v>
      </c>
      <c r="I42" s="2">
        <f t="shared" si="9"/>
        <v>20</v>
      </c>
      <c r="J42" s="45">
        <f>60/I42</f>
        <v>3</v>
      </c>
      <c r="K42" s="33">
        <v>12</v>
      </c>
      <c r="L42" s="33">
        <v>14</v>
      </c>
      <c r="M42" s="33">
        <v>138</v>
      </c>
      <c r="N42" s="45">
        <f t="shared" si="10"/>
        <v>84</v>
      </c>
      <c r="O42" s="51">
        <f t="shared" si="7"/>
        <v>11.5</v>
      </c>
      <c r="P42" s="201">
        <f t="shared" si="11"/>
        <v>1.6428571428571428</v>
      </c>
    </row>
    <row r="43" spans="2:19" ht="15" x14ac:dyDescent="0.2">
      <c r="B43" s="231" t="s">
        <v>66</v>
      </c>
      <c r="C43" s="62" t="s">
        <v>223</v>
      </c>
      <c r="D43" s="72" t="s">
        <v>247</v>
      </c>
      <c r="E43" s="66">
        <v>11</v>
      </c>
      <c r="F43" s="33">
        <v>1</v>
      </c>
      <c r="G43" s="33">
        <v>30</v>
      </c>
      <c r="H43" s="2">
        <f t="shared" si="8"/>
        <v>22</v>
      </c>
      <c r="I43" s="2">
        <f t="shared" si="9"/>
        <v>30</v>
      </c>
      <c r="J43" s="45">
        <v>1</v>
      </c>
      <c r="K43" s="33">
        <v>3</v>
      </c>
      <c r="L43" s="33">
        <v>50</v>
      </c>
      <c r="M43" s="33">
        <v>90</v>
      </c>
      <c r="N43" s="45">
        <f t="shared" si="10"/>
        <v>33</v>
      </c>
      <c r="O43" s="51">
        <f t="shared" si="7"/>
        <v>30</v>
      </c>
      <c r="P43" s="201">
        <f>SUM(M43/N43)</f>
        <v>2.7272727272727271</v>
      </c>
    </row>
    <row r="44" spans="2:19" ht="15" x14ac:dyDescent="0.2">
      <c r="B44" s="231" t="s">
        <v>69</v>
      </c>
      <c r="C44" s="62" t="s">
        <v>224</v>
      </c>
      <c r="D44" s="72" t="s">
        <v>247</v>
      </c>
      <c r="E44" s="66">
        <v>8</v>
      </c>
      <c r="F44" s="33">
        <v>2</v>
      </c>
      <c r="G44" s="33">
        <v>20</v>
      </c>
      <c r="H44" s="2">
        <f t="shared" si="8"/>
        <v>24</v>
      </c>
      <c r="I44" s="2">
        <f t="shared" si="9"/>
        <v>10</v>
      </c>
      <c r="J44" s="45">
        <f>60/I44</f>
        <v>6</v>
      </c>
      <c r="K44" s="33">
        <v>63</v>
      </c>
      <c r="L44" s="33">
        <v>103</v>
      </c>
      <c r="M44" s="33">
        <v>1310</v>
      </c>
      <c r="N44" s="45">
        <f t="shared" si="10"/>
        <v>504</v>
      </c>
      <c r="O44" s="51">
        <f t="shared" si="7"/>
        <v>20.793650793650794</v>
      </c>
      <c r="P44" s="201">
        <f t="shared" si="11"/>
        <v>2.5992063492063493</v>
      </c>
    </row>
    <row r="45" spans="2:19" ht="15" x14ac:dyDescent="0.2">
      <c r="B45" s="231" t="s">
        <v>67</v>
      </c>
      <c r="C45" s="62" t="s">
        <v>298</v>
      </c>
      <c r="D45" s="72" t="s">
        <v>247</v>
      </c>
      <c r="E45" s="66">
        <v>8</v>
      </c>
      <c r="F45" s="33">
        <v>3</v>
      </c>
      <c r="G45" s="33">
        <v>20</v>
      </c>
      <c r="H45" s="2">
        <f t="shared" si="8"/>
        <v>24</v>
      </c>
      <c r="I45" s="2">
        <f t="shared" si="9"/>
        <v>6.666666666666667</v>
      </c>
      <c r="J45" s="45">
        <v>3</v>
      </c>
      <c r="K45" s="33">
        <v>61</v>
      </c>
      <c r="L45" s="33">
        <v>136</v>
      </c>
      <c r="M45" s="33">
        <v>1302</v>
      </c>
      <c r="N45" s="45">
        <f t="shared" si="10"/>
        <v>488</v>
      </c>
      <c r="O45" s="51">
        <f t="shared" si="7"/>
        <v>21.344262295081968</v>
      </c>
      <c r="P45" s="201">
        <f t="shared" si="11"/>
        <v>2.668032786885246</v>
      </c>
    </row>
    <row r="46" spans="2:19" ht="15" x14ac:dyDescent="0.2">
      <c r="B46" s="232" t="s">
        <v>300</v>
      </c>
      <c r="C46" s="62" t="s">
        <v>299</v>
      </c>
      <c r="D46" s="72" t="s">
        <v>247</v>
      </c>
      <c r="E46" s="66">
        <v>9</v>
      </c>
      <c r="F46" s="33">
        <v>1</v>
      </c>
      <c r="G46" s="33">
        <v>20</v>
      </c>
      <c r="H46" s="2">
        <f t="shared" si="8"/>
        <v>27</v>
      </c>
      <c r="I46" s="2">
        <f t="shared" si="9"/>
        <v>20</v>
      </c>
      <c r="J46" s="45">
        <v>2</v>
      </c>
      <c r="K46" s="33">
        <v>2</v>
      </c>
      <c r="L46" s="33">
        <v>95</v>
      </c>
      <c r="M46" s="33">
        <v>95</v>
      </c>
      <c r="N46" s="45">
        <f t="shared" si="10"/>
        <v>18</v>
      </c>
      <c r="O46" s="51">
        <f t="shared" si="7"/>
        <v>47.5</v>
      </c>
      <c r="P46" s="201">
        <f>SUM(M46/N46)</f>
        <v>5.2777777777777777</v>
      </c>
      <c r="Q46" s="39"/>
      <c r="R46" s="40"/>
      <c r="S46" s="37"/>
    </row>
    <row r="47" spans="2:19" ht="15" x14ac:dyDescent="0.2">
      <c r="B47" s="231" t="s">
        <v>64</v>
      </c>
      <c r="C47" s="62" t="s">
        <v>225</v>
      </c>
      <c r="D47" s="72" t="s">
        <v>247</v>
      </c>
      <c r="E47" s="66">
        <v>10</v>
      </c>
      <c r="F47" s="33">
        <v>2</v>
      </c>
      <c r="G47" s="33">
        <v>30</v>
      </c>
      <c r="H47" s="2">
        <f t="shared" si="8"/>
        <v>20</v>
      </c>
      <c r="I47" s="2">
        <f t="shared" si="9"/>
        <v>15</v>
      </c>
      <c r="J47" s="45">
        <v>2</v>
      </c>
      <c r="K47" s="33">
        <v>15</v>
      </c>
      <c r="L47" s="33">
        <v>90</v>
      </c>
      <c r="M47" s="33">
        <v>331</v>
      </c>
      <c r="N47" s="45">
        <f t="shared" si="10"/>
        <v>150</v>
      </c>
      <c r="O47" s="51">
        <f t="shared" si="7"/>
        <v>22.066666666666666</v>
      </c>
      <c r="P47" s="201">
        <f t="shared" si="11"/>
        <v>2.2066666666666666</v>
      </c>
    </row>
    <row r="48" spans="2:19" ht="15" x14ac:dyDescent="0.2">
      <c r="B48" s="231" t="s">
        <v>65</v>
      </c>
      <c r="C48" s="62" t="s">
        <v>226</v>
      </c>
      <c r="D48" s="72" t="s">
        <v>247</v>
      </c>
      <c r="E48" s="66">
        <v>8</v>
      </c>
      <c r="F48" s="33">
        <v>2</v>
      </c>
      <c r="G48" s="33">
        <v>20</v>
      </c>
      <c r="H48" s="2">
        <f t="shared" si="8"/>
        <v>24</v>
      </c>
      <c r="I48" s="2">
        <f t="shared" si="9"/>
        <v>10</v>
      </c>
      <c r="J48" s="45">
        <v>2</v>
      </c>
      <c r="K48" s="33">
        <v>16</v>
      </c>
      <c r="L48" s="33">
        <v>90</v>
      </c>
      <c r="M48" s="33">
        <v>350</v>
      </c>
      <c r="N48" s="45">
        <f t="shared" si="10"/>
        <v>128</v>
      </c>
      <c r="O48" s="51">
        <f t="shared" si="7"/>
        <v>21.875</v>
      </c>
      <c r="P48" s="201">
        <f t="shared" si="11"/>
        <v>2.734375</v>
      </c>
    </row>
    <row r="49" spans="1:78" ht="15" x14ac:dyDescent="0.2">
      <c r="B49" s="231" t="s">
        <v>59</v>
      </c>
      <c r="C49" s="62" t="s">
        <v>60</v>
      </c>
      <c r="D49" s="72" t="s">
        <v>247</v>
      </c>
      <c r="E49" s="66">
        <v>18</v>
      </c>
      <c r="F49" s="33">
        <v>2</v>
      </c>
      <c r="G49" s="33">
        <v>50</v>
      </c>
      <c r="H49" s="2">
        <f t="shared" si="8"/>
        <v>21.599999999999998</v>
      </c>
      <c r="I49" s="2">
        <f t="shared" si="9"/>
        <v>25</v>
      </c>
      <c r="J49" s="45">
        <v>2</v>
      </c>
      <c r="K49" s="33">
        <v>20</v>
      </c>
      <c r="L49" s="33">
        <v>88</v>
      </c>
      <c r="M49" s="33">
        <v>610</v>
      </c>
      <c r="N49" s="45">
        <f t="shared" si="10"/>
        <v>360</v>
      </c>
      <c r="O49" s="51">
        <f t="shared" si="7"/>
        <v>30.5</v>
      </c>
      <c r="P49" s="201">
        <f t="shared" si="11"/>
        <v>1.6944444444444444</v>
      </c>
    </row>
    <row r="50" spans="1:78" ht="15" x14ac:dyDescent="0.2">
      <c r="B50" s="231" t="s">
        <v>62</v>
      </c>
      <c r="C50" s="62" t="s">
        <v>63</v>
      </c>
      <c r="D50" s="72" t="s">
        <v>247</v>
      </c>
      <c r="E50" s="66">
        <v>10.35</v>
      </c>
      <c r="F50" s="33">
        <v>1</v>
      </c>
      <c r="G50" s="33">
        <v>30</v>
      </c>
      <c r="H50" s="2">
        <f t="shared" si="8"/>
        <v>20.7</v>
      </c>
      <c r="I50" s="2">
        <f t="shared" si="9"/>
        <v>30</v>
      </c>
      <c r="J50" s="45">
        <v>2</v>
      </c>
      <c r="K50" s="33">
        <v>4</v>
      </c>
      <c r="L50" s="33">
        <v>10</v>
      </c>
      <c r="M50" s="33">
        <v>33</v>
      </c>
      <c r="N50" s="45">
        <f t="shared" si="10"/>
        <v>41.4</v>
      </c>
      <c r="O50" s="51">
        <f t="shared" si="7"/>
        <v>8.25</v>
      </c>
      <c r="P50" s="201">
        <f t="shared" si="11"/>
        <v>0.79710144927536231</v>
      </c>
    </row>
    <row r="51" spans="1:78" ht="15" x14ac:dyDescent="0.2">
      <c r="B51" s="233" t="s">
        <v>57</v>
      </c>
      <c r="C51" s="62" t="s">
        <v>240</v>
      </c>
      <c r="D51" s="72" t="s">
        <v>247</v>
      </c>
      <c r="E51" s="65">
        <v>28</v>
      </c>
      <c r="F51" s="33">
        <v>6</v>
      </c>
      <c r="G51" s="33">
        <v>50</v>
      </c>
      <c r="H51" s="2">
        <f t="shared" si="8"/>
        <v>33.6</v>
      </c>
      <c r="I51" s="2">
        <f t="shared" si="9"/>
        <v>8.3333333333333339</v>
      </c>
      <c r="J51" s="45">
        <v>6</v>
      </c>
      <c r="K51" s="33">
        <v>122</v>
      </c>
      <c r="L51" s="33">
        <v>222</v>
      </c>
      <c r="M51" s="33">
        <v>4290</v>
      </c>
      <c r="N51" s="45">
        <f t="shared" si="10"/>
        <v>3416</v>
      </c>
      <c r="O51" s="51">
        <f t="shared" si="7"/>
        <v>35.16393442622951</v>
      </c>
      <c r="P51" s="201">
        <f>SUM(M51/N51)</f>
        <v>1.255854800936768</v>
      </c>
    </row>
    <row r="52" spans="1:78" ht="15" x14ac:dyDescent="0.2">
      <c r="B52" s="233" t="s">
        <v>58</v>
      </c>
      <c r="C52" s="62" t="s">
        <v>239</v>
      </c>
      <c r="D52" s="72" t="s">
        <v>247</v>
      </c>
      <c r="E52" s="65">
        <v>28</v>
      </c>
      <c r="F52" s="33">
        <v>1</v>
      </c>
      <c r="G52" s="33">
        <v>50</v>
      </c>
      <c r="H52" s="2">
        <f t="shared" si="8"/>
        <v>33.6</v>
      </c>
      <c r="I52" s="2">
        <f t="shared" si="9"/>
        <v>50</v>
      </c>
      <c r="J52" s="91">
        <v>2</v>
      </c>
      <c r="K52" s="33">
        <v>6</v>
      </c>
      <c r="L52" s="33">
        <v>126</v>
      </c>
      <c r="M52" s="33">
        <v>189</v>
      </c>
      <c r="N52" s="91">
        <f t="shared" si="10"/>
        <v>168</v>
      </c>
      <c r="O52" s="51">
        <f t="shared" si="7"/>
        <v>31.5</v>
      </c>
      <c r="P52" s="201">
        <f>SUM(M52/N52)</f>
        <v>1.125</v>
      </c>
    </row>
    <row r="53" spans="1:78" ht="13.5" thickBot="1" x14ac:dyDescent="0.25">
      <c r="B53" s="676" t="s">
        <v>27</v>
      </c>
      <c r="C53" s="677"/>
      <c r="D53" s="677"/>
      <c r="E53" s="235" t="s">
        <v>0</v>
      </c>
      <c r="F53" s="234">
        <f>SUM(F32:F52)</f>
        <v>40</v>
      </c>
      <c r="G53" s="234" t="s">
        <v>0</v>
      </c>
      <c r="H53" s="235" t="s">
        <v>0</v>
      </c>
      <c r="I53" s="236" t="s">
        <v>0</v>
      </c>
      <c r="J53" s="237">
        <f>SUM(J32:J52)</f>
        <v>52.454545454545453</v>
      </c>
      <c r="K53" s="237">
        <f>SUM(K32:K52)</f>
        <v>516</v>
      </c>
      <c r="L53" s="237">
        <f>SUM(L32:L52)</f>
        <v>2080</v>
      </c>
      <c r="M53" s="237">
        <f>SUM(M32:M52)</f>
        <v>14765</v>
      </c>
      <c r="N53" s="237">
        <f>SUM(N32:N52)</f>
        <v>8798</v>
      </c>
      <c r="O53" s="238">
        <f t="shared" si="7"/>
        <v>28.614341085271317</v>
      </c>
      <c r="P53" s="239">
        <f>SUM(M53/N53)</f>
        <v>1.6782223232552853</v>
      </c>
    </row>
    <row r="54" spans="1:78" s="88" customFormat="1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78" s="88" customFormat="1" x14ac:dyDescent="0.2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/>
      <c r="Q55"/>
      <c r="R55"/>
      <c r="S55"/>
    </row>
    <row r="56" spans="1:78" s="88" customFormat="1" x14ac:dyDescent="0.2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/>
      <c r="Q56"/>
      <c r="R56"/>
      <c r="S56"/>
    </row>
    <row r="57" spans="1:78" s="88" customFormat="1" ht="13.5" thickBo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/>
      <c r="Q57"/>
      <c r="R57"/>
      <c r="S57"/>
    </row>
    <row r="58" spans="1:78" x14ac:dyDescent="0.2">
      <c r="B58" s="661" t="s">
        <v>265</v>
      </c>
      <c r="C58" s="662"/>
      <c r="D58" s="663"/>
      <c r="E58" s="662"/>
      <c r="F58" s="662"/>
      <c r="G58" s="662"/>
      <c r="H58" s="662"/>
      <c r="I58" s="662"/>
      <c r="J58" s="662"/>
      <c r="K58" s="662"/>
      <c r="L58" s="662"/>
      <c r="M58" s="662"/>
      <c r="N58" s="664"/>
      <c r="O58" s="226" t="s">
        <v>248</v>
      </c>
      <c r="P58" s="227"/>
    </row>
    <row r="59" spans="1:78" x14ac:dyDescent="0.2">
      <c r="B59" s="678" t="s">
        <v>2</v>
      </c>
      <c r="C59" s="679" t="s">
        <v>3</v>
      </c>
      <c r="D59" s="110"/>
      <c r="E59" s="181" t="s">
        <v>15</v>
      </c>
      <c r="F59" s="181" t="s">
        <v>4</v>
      </c>
      <c r="G59" s="181" t="s">
        <v>5</v>
      </c>
      <c r="H59" s="181" t="s">
        <v>6</v>
      </c>
      <c r="I59" s="181" t="s">
        <v>7</v>
      </c>
      <c r="J59" s="181" t="s">
        <v>8</v>
      </c>
      <c r="K59" s="181" t="s">
        <v>9</v>
      </c>
      <c r="L59" s="181" t="s">
        <v>10</v>
      </c>
      <c r="M59" s="181" t="s">
        <v>11</v>
      </c>
      <c r="N59" s="181" t="s">
        <v>16</v>
      </c>
      <c r="O59" s="181" t="s">
        <v>218</v>
      </c>
      <c r="P59" s="199" t="s">
        <v>29</v>
      </c>
    </row>
    <row r="60" spans="1:78" x14ac:dyDescent="0.2">
      <c r="B60" s="678"/>
      <c r="C60" s="679"/>
      <c r="D60" s="184" t="s">
        <v>270</v>
      </c>
      <c r="E60" s="182" t="s">
        <v>12</v>
      </c>
      <c r="F60" s="182" t="s">
        <v>13</v>
      </c>
      <c r="G60" s="182" t="s">
        <v>14</v>
      </c>
      <c r="H60" s="182" t="s">
        <v>1</v>
      </c>
      <c r="I60" s="182" t="s">
        <v>14</v>
      </c>
      <c r="J60" s="182" t="s">
        <v>13</v>
      </c>
      <c r="K60" s="182" t="s">
        <v>13</v>
      </c>
      <c r="L60" s="182" t="s">
        <v>13</v>
      </c>
      <c r="M60" s="182" t="s">
        <v>13</v>
      </c>
      <c r="N60" s="182" t="s">
        <v>12</v>
      </c>
      <c r="O60" s="53"/>
      <c r="P60" s="200"/>
    </row>
    <row r="61" spans="1:78" s="106" customFormat="1" ht="12" customHeight="1" x14ac:dyDescent="0.2">
      <c r="A61" s="88"/>
      <c r="B61" s="243"/>
      <c r="C61" s="139" t="s">
        <v>306</v>
      </c>
      <c r="D61" s="139"/>
      <c r="E61" s="26"/>
      <c r="F61" s="13"/>
      <c r="G61" s="13"/>
      <c r="H61" s="2"/>
      <c r="I61" s="2"/>
      <c r="J61" s="45"/>
      <c r="K61" s="33"/>
      <c r="L61" s="33"/>
      <c r="M61" s="33"/>
      <c r="N61" s="45"/>
      <c r="O61" s="133"/>
      <c r="P61" s="244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</row>
    <row r="62" spans="1:78" s="106" customFormat="1" ht="7.5" customHeight="1" x14ac:dyDescent="0.2">
      <c r="A62" s="88"/>
      <c r="B62" s="243"/>
      <c r="C62" s="143"/>
      <c r="D62" s="141"/>
      <c r="E62" s="26"/>
      <c r="F62" s="13"/>
      <c r="G62" s="13"/>
      <c r="H62" s="2"/>
      <c r="I62" s="2"/>
      <c r="J62" s="45"/>
      <c r="K62" s="33"/>
      <c r="L62" s="33"/>
      <c r="M62" s="33"/>
      <c r="N62" s="45"/>
      <c r="O62" s="133"/>
      <c r="P62" s="244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</row>
    <row r="63" spans="1:78" s="106" customFormat="1" ht="12" customHeight="1" x14ac:dyDescent="0.2">
      <c r="A63" s="88"/>
      <c r="B63" s="342" t="s">
        <v>358</v>
      </c>
      <c r="C63" s="148" t="s">
        <v>307</v>
      </c>
      <c r="D63" s="123" t="s">
        <v>301</v>
      </c>
      <c r="E63" s="149">
        <v>9</v>
      </c>
      <c r="F63" s="33">
        <v>3</v>
      </c>
      <c r="G63" s="33">
        <v>22</v>
      </c>
      <c r="H63" s="2">
        <f>E63/(G63/60)</f>
        <v>24.545454545454547</v>
      </c>
      <c r="I63" s="2">
        <f>G63/F63</f>
        <v>7.333333333333333</v>
      </c>
      <c r="J63" s="45">
        <f>60/I63</f>
        <v>8.1818181818181817</v>
      </c>
      <c r="K63" s="33">
        <v>145</v>
      </c>
      <c r="L63" s="134">
        <f>J63*39</f>
        <v>319.09090909090907</v>
      </c>
      <c r="M63" s="33">
        <v>4851</v>
      </c>
      <c r="N63" s="45">
        <f>E63*K63</f>
        <v>1305</v>
      </c>
      <c r="O63" s="133">
        <f>SUM(M63/K63)</f>
        <v>33.4551724137931</v>
      </c>
      <c r="P63" s="244">
        <f>SUM(M63/N63)</f>
        <v>3.7172413793103449</v>
      </c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</row>
    <row r="64" spans="1:78" s="88" customFormat="1" ht="12" customHeight="1" x14ac:dyDescent="0.2">
      <c r="B64" s="342" t="s">
        <v>358</v>
      </c>
      <c r="C64" s="154" t="s">
        <v>308</v>
      </c>
      <c r="D64" s="123" t="s">
        <v>301</v>
      </c>
      <c r="E64" s="33">
        <v>13</v>
      </c>
      <c r="F64" s="33">
        <v>3</v>
      </c>
      <c r="G64" s="33">
        <v>28</v>
      </c>
      <c r="H64" s="2">
        <f>E64/(G64/60)</f>
        <v>27.857142857142858</v>
      </c>
      <c r="I64" s="2">
        <f>G64/F64</f>
        <v>9.3333333333333339</v>
      </c>
      <c r="J64" s="45">
        <f>60/I64</f>
        <v>6.4285714285714279</v>
      </c>
      <c r="K64" s="33">
        <v>135</v>
      </c>
      <c r="L64" s="134">
        <f>J64*39</f>
        <v>250.71428571428569</v>
      </c>
      <c r="M64" s="33">
        <v>4539</v>
      </c>
      <c r="N64" s="45">
        <f>E64*K64</f>
        <v>1755</v>
      </c>
      <c r="O64" s="133">
        <f>SUM(M64/K64)</f>
        <v>33.62222222222222</v>
      </c>
      <c r="P64" s="244">
        <f>SUM(M64/N64)</f>
        <v>2.5863247863247865</v>
      </c>
    </row>
    <row r="65" spans="1:78" s="106" customFormat="1" ht="12" customHeight="1" x14ac:dyDescent="0.2">
      <c r="A65" s="88"/>
      <c r="B65" s="342" t="s">
        <v>358</v>
      </c>
      <c r="C65" s="62" t="s">
        <v>310</v>
      </c>
      <c r="D65" s="123" t="s">
        <v>301</v>
      </c>
      <c r="E65" s="149">
        <v>23</v>
      </c>
      <c r="F65" s="33">
        <v>5</v>
      </c>
      <c r="G65" s="33">
        <v>55</v>
      </c>
      <c r="H65" s="2">
        <f>E65/(G65/60)</f>
        <v>25.090909090909093</v>
      </c>
      <c r="I65" s="2">
        <f>G65/F65</f>
        <v>11</v>
      </c>
      <c r="J65" s="45">
        <f>60/I65</f>
        <v>5.4545454545454541</v>
      </c>
      <c r="K65" s="33">
        <v>75</v>
      </c>
      <c r="L65" s="134">
        <f>J65*39</f>
        <v>212.72727272727272</v>
      </c>
      <c r="M65" s="33">
        <v>2850</v>
      </c>
      <c r="N65" s="45">
        <f>E65*K65</f>
        <v>1725</v>
      </c>
      <c r="O65" s="133">
        <f>SUM(M65/K65)</f>
        <v>38</v>
      </c>
      <c r="P65" s="244">
        <f>SUM(M65/N65)</f>
        <v>1.6521739130434783</v>
      </c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</row>
    <row r="66" spans="1:78" s="88" customFormat="1" ht="12" customHeight="1" x14ac:dyDescent="0.2">
      <c r="B66" s="342" t="s">
        <v>358</v>
      </c>
      <c r="C66" s="62" t="s">
        <v>309</v>
      </c>
      <c r="D66" s="123" t="s">
        <v>301</v>
      </c>
      <c r="E66" s="33">
        <v>28</v>
      </c>
      <c r="F66" s="33">
        <v>5</v>
      </c>
      <c r="G66" s="33">
        <v>60</v>
      </c>
      <c r="H66" s="2">
        <f>E66/(G66/60)</f>
        <v>28</v>
      </c>
      <c r="I66" s="2">
        <f>G66/F66</f>
        <v>12</v>
      </c>
      <c r="J66" s="45">
        <f>60/I66</f>
        <v>5</v>
      </c>
      <c r="K66" s="33">
        <v>45</v>
      </c>
      <c r="L66" s="134">
        <f>J66*39</f>
        <v>195</v>
      </c>
      <c r="M66" s="33">
        <v>1852</v>
      </c>
      <c r="N66" s="45">
        <f>E66*K66</f>
        <v>1260</v>
      </c>
      <c r="O66" s="133">
        <f>SUM(M66/K66)</f>
        <v>41.155555555555559</v>
      </c>
      <c r="P66" s="244">
        <f>SUM(M66/N66)</f>
        <v>1.4698412698412699</v>
      </c>
    </row>
    <row r="67" spans="1:78" s="88" customFormat="1" ht="12" customHeight="1" x14ac:dyDescent="0.2">
      <c r="B67" s="243"/>
      <c r="C67" s="112"/>
      <c r="D67" s="123"/>
      <c r="E67" s="150"/>
      <c r="F67" s="33"/>
      <c r="G67" s="33"/>
      <c r="H67" s="2"/>
      <c r="I67" s="2"/>
      <c r="J67" s="45"/>
      <c r="K67" s="33"/>
      <c r="L67" s="33"/>
      <c r="M67" s="33"/>
      <c r="N67" s="45"/>
      <c r="O67" s="133"/>
      <c r="P67" s="244"/>
    </row>
    <row r="68" spans="1:78" s="88" customFormat="1" ht="12" customHeight="1" x14ac:dyDescent="0.2">
      <c r="B68" s="243"/>
      <c r="C68" s="143" t="s">
        <v>311</v>
      </c>
      <c r="D68" s="123"/>
      <c r="E68" s="150"/>
      <c r="F68" s="33"/>
      <c r="G68" s="33"/>
      <c r="H68" s="2"/>
      <c r="I68" s="2"/>
      <c r="J68" s="45"/>
      <c r="K68" s="33"/>
      <c r="L68" s="33"/>
      <c r="M68" s="33"/>
      <c r="N68" s="45"/>
      <c r="O68" s="133"/>
      <c r="P68" s="244"/>
    </row>
    <row r="69" spans="1:78" s="88" customFormat="1" ht="12" customHeight="1" x14ac:dyDescent="0.2">
      <c r="B69" s="342" t="s">
        <v>358</v>
      </c>
      <c r="C69" s="115" t="s">
        <v>314</v>
      </c>
      <c r="D69" s="123" t="s">
        <v>302</v>
      </c>
      <c r="E69" s="33">
        <v>8</v>
      </c>
      <c r="F69" s="33">
        <v>2</v>
      </c>
      <c r="G69" s="33">
        <v>24</v>
      </c>
      <c r="H69" s="2">
        <f>E69/(G69/60)</f>
        <v>20</v>
      </c>
      <c r="I69" s="2">
        <f>G69/F69</f>
        <v>12</v>
      </c>
      <c r="J69" s="45">
        <f>60/I69</f>
        <v>5</v>
      </c>
      <c r="K69" s="33">
        <v>35</v>
      </c>
      <c r="L69" s="134">
        <f>J69*39</f>
        <v>195</v>
      </c>
      <c r="M69" s="33">
        <f>K69*28</f>
        <v>980</v>
      </c>
      <c r="N69" s="45">
        <f>E69*K69</f>
        <v>280</v>
      </c>
      <c r="O69" s="133">
        <f>SUM(M69/K69)</f>
        <v>28</v>
      </c>
      <c r="P69" s="244">
        <f>SUM(M69/N69)</f>
        <v>3.5</v>
      </c>
    </row>
    <row r="70" spans="1:78" s="106" customFormat="1" ht="12" customHeight="1" x14ac:dyDescent="0.2">
      <c r="A70" s="88"/>
      <c r="B70" s="243"/>
      <c r="C70" s="140"/>
      <c r="D70" s="141"/>
      <c r="E70" s="151"/>
      <c r="F70" s="33"/>
      <c r="G70" s="33"/>
      <c r="H70" s="2"/>
      <c r="I70" s="2"/>
      <c r="J70" s="45"/>
      <c r="K70" s="33"/>
      <c r="L70" s="33"/>
      <c r="M70" s="33"/>
      <c r="N70" s="45"/>
      <c r="O70" s="133"/>
      <c r="P70" s="244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</row>
    <row r="71" spans="1:78" s="106" customFormat="1" ht="12" customHeight="1" x14ac:dyDescent="0.2">
      <c r="A71" s="88"/>
      <c r="B71" s="243"/>
      <c r="C71" s="147" t="s">
        <v>304</v>
      </c>
      <c r="D71" s="141"/>
      <c r="E71" s="151"/>
      <c r="F71" s="33"/>
      <c r="G71" s="33"/>
      <c r="H71" s="2"/>
      <c r="I71" s="2"/>
      <c r="J71" s="45"/>
      <c r="K71" s="33"/>
      <c r="L71" s="33"/>
      <c r="M71" s="33"/>
      <c r="N71" s="45"/>
      <c r="O71" s="133"/>
      <c r="P71" s="244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</row>
    <row r="72" spans="1:78" s="106" customFormat="1" ht="12" customHeight="1" x14ac:dyDescent="0.2">
      <c r="A72" s="88"/>
      <c r="B72" s="243"/>
      <c r="C72" s="139" t="s">
        <v>312</v>
      </c>
      <c r="D72" s="141"/>
      <c r="E72" s="151"/>
      <c r="F72" s="33"/>
      <c r="G72" s="33"/>
      <c r="H72" s="2"/>
      <c r="I72" s="2"/>
      <c r="J72" s="45"/>
      <c r="K72" s="33"/>
      <c r="L72" s="33"/>
      <c r="M72" s="33"/>
      <c r="N72" s="45"/>
      <c r="O72" s="133"/>
      <c r="P72" s="244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</row>
    <row r="73" spans="1:78" s="106" customFormat="1" ht="12" customHeight="1" x14ac:dyDescent="0.2">
      <c r="A73" s="88"/>
      <c r="B73" s="342" t="s">
        <v>358</v>
      </c>
      <c r="C73" s="62" t="s">
        <v>328</v>
      </c>
      <c r="D73" s="123" t="s">
        <v>272</v>
      </c>
      <c r="E73" s="149">
        <v>6</v>
      </c>
      <c r="F73" s="33">
        <v>2</v>
      </c>
      <c r="G73" s="33">
        <v>17</v>
      </c>
      <c r="H73" s="2">
        <f t="shared" ref="H73:H89" si="12">E73/(G73/60)</f>
        <v>21.176470588235293</v>
      </c>
      <c r="I73" s="2">
        <f t="shared" ref="I73:I89" si="13">G73/F73</f>
        <v>8.5</v>
      </c>
      <c r="J73" s="45">
        <f t="shared" ref="J73:J89" si="14">60/I73</f>
        <v>7.0588235294117645</v>
      </c>
      <c r="K73" s="33">
        <v>32</v>
      </c>
      <c r="L73" s="134">
        <f>J73*39</f>
        <v>275.29411764705884</v>
      </c>
      <c r="M73" s="33">
        <v>851</v>
      </c>
      <c r="N73" s="45">
        <f t="shared" ref="N73:N89" si="15">E73*K73</f>
        <v>192</v>
      </c>
      <c r="O73" s="133">
        <f t="shared" ref="O73:O89" si="16">SUM(M73/K73)</f>
        <v>26.59375</v>
      </c>
      <c r="P73" s="244">
        <f t="shared" ref="P73:P89" si="17">SUM(M73/N73)</f>
        <v>4.432291666666667</v>
      </c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</row>
    <row r="74" spans="1:78" s="106" customFormat="1" ht="12" customHeight="1" x14ac:dyDescent="0.2">
      <c r="A74" s="88"/>
      <c r="B74" s="342" t="s">
        <v>358</v>
      </c>
      <c r="C74" s="62" t="s">
        <v>329</v>
      </c>
      <c r="D74" s="123" t="s">
        <v>272</v>
      </c>
      <c r="E74" s="149">
        <v>4</v>
      </c>
      <c r="F74" s="33">
        <v>2</v>
      </c>
      <c r="G74" s="33">
        <v>12</v>
      </c>
      <c r="H74" s="2">
        <f t="shared" si="12"/>
        <v>20</v>
      </c>
      <c r="I74" s="2">
        <f t="shared" si="13"/>
        <v>6</v>
      </c>
      <c r="J74" s="45">
        <f t="shared" si="14"/>
        <v>10</v>
      </c>
      <c r="K74" s="33">
        <v>37</v>
      </c>
      <c r="L74" s="134">
        <f>J74*39</f>
        <v>390</v>
      </c>
      <c r="M74" s="33">
        <v>930</v>
      </c>
      <c r="N74" s="45">
        <f t="shared" si="15"/>
        <v>148</v>
      </c>
      <c r="O74" s="133">
        <f t="shared" si="16"/>
        <v>25.135135135135137</v>
      </c>
      <c r="P74" s="244">
        <f t="shared" si="17"/>
        <v>6.2837837837837842</v>
      </c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</row>
    <row r="75" spans="1:78" s="88" customFormat="1" ht="12" customHeight="1" x14ac:dyDescent="0.2">
      <c r="B75" s="342" t="s">
        <v>358</v>
      </c>
      <c r="C75" s="62" t="s">
        <v>330</v>
      </c>
      <c r="D75" s="123" t="s">
        <v>272</v>
      </c>
      <c r="E75" s="33">
        <v>5</v>
      </c>
      <c r="F75" s="33">
        <v>2</v>
      </c>
      <c r="G75" s="33">
        <v>15</v>
      </c>
      <c r="H75" s="2">
        <f t="shared" si="12"/>
        <v>20</v>
      </c>
      <c r="I75" s="2">
        <f t="shared" si="13"/>
        <v>7.5</v>
      </c>
      <c r="J75" s="45">
        <f t="shared" si="14"/>
        <v>8</v>
      </c>
      <c r="K75" s="33">
        <v>46</v>
      </c>
      <c r="L75" s="134">
        <f>J75*39</f>
        <v>312</v>
      </c>
      <c r="M75" s="33">
        <f>K75*28</f>
        <v>1288</v>
      </c>
      <c r="N75" s="45">
        <f t="shared" si="15"/>
        <v>230</v>
      </c>
      <c r="O75" s="133">
        <f t="shared" si="16"/>
        <v>28</v>
      </c>
      <c r="P75" s="244">
        <f t="shared" si="17"/>
        <v>5.6</v>
      </c>
    </row>
    <row r="76" spans="1:78" s="88" customFormat="1" ht="12" customHeight="1" x14ac:dyDescent="0.2">
      <c r="B76" s="243"/>
      <c r="C76" s="62"/>
      <c r="D76" s="123"/>
      <c r="E76" s="33"/>
      <c r="F76" s="33"/>
      <c r="G76" s="33"/>
      <c r="H76" s="2"/>
      <c r="I76" s="2"/>
      <c r="J76" s="45"/>
      <c r="K76" s="33"/>
      <c r="L76" s="33"/>
      <c r="M76" s="33"/>
      <c r="N76" s="45"/>
      <c r="O76" s="133"/>
      <c r="P76" s="244"/>
    </row>
    <row r="77" spans="1:78" s="88" customFormat="1" ht="12" customHeight="1" x14ac:dyDescent="0.2">
      <c r="B77" s="243"/>
      <c r="C77" s="139" t="s">
        <v>313</v>
      </c>
      <c r="D77" s="123"/>
      <c r="E77" s="33"/>
      <c r="F77" s="33"/>
      <c r="G77" s="33"/>
      <c r="H77" s="2"/>
      <c r="I77" s="2"/>
      <c r="J77" s="45"/>
      <c r="K77" s="33"/>
      <c r="L77" s="33"/>
      <c r="M77" s="33"/>
      <c r="N77" s="45"/>
      <c r="O77" s="133"/>
      <c r="P77" s="244"/>
    </row>
    <row r="78" spans="1:78" s="88" customFormat="1" ht="12" customHeight="1" x14ac:dyDescent="0.2">
      <c r="B78" s="342" t="s">
        <v>358</v>
      </c>
      <c r="C78" s="62" t="s">
        <v>315</v>
      </c>
      <c r="D78" s="123" t="s">
        <v>272</v>
      </c>
      <c r="E78" s="33">
        <v>4</v>
      </c>
      <c r="F78" s="33">
        <v>1</v>
      </c>
      <c r="G78" s="33">
        <v>12</v>
      </c>
      <c r="H78" s="2">
        <f t="shared" si="12"/>
        <v>20</v>
      </c>
      <c r="I78" s="2">
        <f t="shared" si="13"/>
        <v>12</v>
      </c>
      <c r="J78" s="45">
        <f t="shared" si="14"/>
        <v>5</v>
      </c>
      <c r="K78" s="33">
        <v>56</v>
      </c>
      <c r="L78" s="134">
        <f>J78*39</f>
        <v>195</v>
      </c>
      <c r="M78" s="33">
        <v>1452</v>
      </c>
      <c r="N78" s="45">
        <f t="shared" si="15"/>
        <v>224</v>
      </c>
      <c r="O78" s="133">
        <f t="shared" si="16"/>
        <v>25.928571428571427</v>
      </c>
      <c r="P78" s="244">
        <f t="shared" si="17"/>
        <v>6.4821428571428568</v>
      </c>
    </row>
    <row r="79" spans="1:78" s="88" customFormat="1" ht="12" customHeight="1" x14ac:dyDescent="0.2">
      <c r="B79" s="342" t="s">
        <v>358</v>
      </c>
      <c r="C79" s="62" t="s">
        <v>316</v>
      </c>
      <c r="D79" s="123" t="s">
        <v>272</v>
      </c>
      <c r="E79" s="33">
        <v>4</v>
      </c>
      <c r="F79" s="33">
        <v>2</v>
      </c>
      <c r="G79" s="33">
        <v>12</v>
      </c>
      <c r="H79" s="2">
        <f t="shared" si="12"/>
        <v>20</v>
      </c>
      <c r="I79" s="2">
        <f t="shared" si="13"/>
        <v>6</v>
      </c>
      <c r="J79" s="45">
        <v>12</v>
      </c>
      <c r="K79" s="33">
        <v>28</v>
      </c>
      <c r="L79" s="134">
        <f>J79*39</f>
        <v>468</v>
      </c>
      <c r="M79" s="33">
        <v>753</v>
      </c>
      <c r="N79" s="45">
        <f t="shared" si="15"/>
        <v>112</v>
      </c>
      <c r="O79" s="133">
        <f t="shared" si="16"/>
        <v>26.892857142857142</v>
      </c>
      <c r="P79" s="244">
        <f t="shared" si="17"/>
        <v>6.7232142857142856</v>
      </c>
    </row>
    <row r="80" spans="1:78" s="88" customFormat="1" ht="12" customHeight="1" x14ac:dyDescent="0.2">
      <c r="B80" s="342" t="s">
        <v>358</v>
      </c>
      <c r="C80" s="62" t="s">
        <v>317</v>
      </c>
      <c r="D80" s="123" t="s">
        <v>272</v>
      </c>
      <c r="E80" s="33">
        <v>4</v>
      </c>
      <c r="F80" s="33">
        <v>1</v>
      </c>
      <c r="G80" s="33">
        <v>12</v>
      </c>
      <c r="H80" s="2">
        <f t="shared" si="12"/>
        <v>20</v>
      </c>
      <c r="I80" s="2">
        <f t="shared" si="13"/>
        <v>12</v>
      </c>
      <c r="J80" s="45">
        <f t="shared" si="14"/>
        <v>5</v>
      </c>
      <c r="K80" s="33">
        <v>56</v>
      </c>
      <c r="L80" s="134">
        <f>J80*39</f>
        <v>195</v>
      </c>
      <c r="M80" s="33">
        <v>1350</v>
      </c>
      <c r="N80" s="45">
        <f t="shared" si="15"/>
        <v>224</v>
      </c>
      <c r="O80" s="133">
        <f t="shared" si="16"/>
        <v>24.107142857142858</v>
      </c>
      <c r="P80" s="244">
        <f t="shared" si="17"/>
        <v>6.0267857142857144</v>
      </c>
    </row>
    <row r="81" spans="1:78" s="88" customFormat="1" ht="12" customHeight="1" x14ac:dyDescent="0.2">
      <c r="B81" s="243"/>
      <c r="C81" s="139"/>
      <c r="D81" s="123"/>
      <c r="E81" s="33"/>
      <c r="F81" s="33"/>
      <c r="G81" s="33"/>
      <c r="H81" s="2"/>
      <c r="I81" s="2"/>
      <c r="J81" s="45"/>
      <c r="K81" s="33"/>
      <c r="L81" s="33"/>
      <c r="M81" s="33"/>
      <c r="N81" s="45"/>
      <c r="O81" s="133"/>
      <c r="P81" s="244"/>
    </row>
    <row r="82" spans="1:78" s="88" customFormat="1" ht="12" customHeight="1" x14ac:dyDescent="0.2">
      <c r="B82" s="342" t="s">
        <v>358</v>
      </c>
      <c r="C82" s="62" t="s">
        <v>276</v>
      </c>
      <c r="D82" s="113" t="s">
        <v>278</v>
      </c>
      <c r="E82" s="33">
        <v>14</v>
      </c>
      <c r="F82" s="33">
        <v>3</v>
      </c>
      <c r="G82" s="33">
        <v>25</v>
      </c>
      <c r="H82" s="2">
        <f t="shared" si="12"/>
        <v>33.6</v>
      </c>
      <c r="I82" s="2">
        <f t="shared" si="13"/>
        <v>8.3333333333333339</v>
      </c>
      <c r="J82" s="45">
        <f t="shared" si="14"/>
        <v>7.1999999999999993</v>
      </c>
      <c r="K82" s="33">
        <v>58</v>
      </c>
      <c r="L82" s="134">
        <f>J82*39</f>
        <v>280.79999999999995</v>
      </c>
      <c r="M82" s="33">
        <v>2200</v>
      </c>
      <c r="N82" s="45">
        <f t="shared" si="15"/>
        <v>812</v>
      </c>
      <c r="O82" s="133">
        <f t="shared" si="16"/>
        <v>37.931034482758619</v>
      </c>
      <c r="P82" s="244">
        <f t="shared" si="17"/>
        <v>2.7093596059113301</v>
      </c>
    </row>
    <row r="83" spans="1:78" s="88" customFormat="1" x14ac:dyDescent="0.2">
      <c r="B83" s="243"/>
      <c r="C83" s="62"/>
      <c r="D83" s="111"/>
      <c r="E83" s="33"/>
      <c r="F83" s="33"/>
      <c r="G83" s="33"/>
      <c r="H83" s="2"/>
      <c r="I83" s="2"/>
      <c r="J83" s="45"/>
      <c r="K83" s="45"/>
      <c r="L83" s="145"/>
      <c r="M83" s="33"/>
      <c r="N83" s="45"/>
      <c r="O83" s="133"/>
      <c r="P83" s="244"/>
    </row>
    <row r="84" spans="1:78" s="106" customFormat="1" x14ac:dyDescent="0.2">
      <c r="A84" s="88"/>
      <c r="B84" s="243"/>
      <c r="C84" s="147" t="s">
        <v>305</v>
      </c>
      <c r="D84" s="111"/>
      <c r="E84" s="33"/>
      <c r="F84" s="33"/>
      <c r="G84" s="33"/>
      <c r="H84" s="2"/>
      <c r="I84" s="2"/>
      <c r="J84" s="45"/>
      <c r="K84" s="33"/>
      <c r="L84" s="33"/>
      <c r="M84" s="33"/>
      <c r="N84" s="45"/>
      <c r="O84" s="133"/>
      <c r="P84" s="244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</row>
    <row r="85" spans="1:78" s="88" customFormat="1" ht="15" x14ac:dyDescent="0.2">
      <c r="B85" s="342" t="s">
        <v>358</v>
      </c>
      <c r="C85" s="62" t="s">
        <v>319</v>
      </c>
      <c r="D85" s="72" t="s">
        <v>272</v>
      </c>
      <c r="E85" s="33">
        <v>4</v>
      </c>
      <c r="F85" s="33">
        <v>1</v>
      </c>
      <c r="G85" s="33">
        <v>15</v>
      </c>
      <c r="H85" s="2">
        <f t="shared" si="12"/>
        <v>16</v>
      </c>
      <c r="I85" s="2">
        <f t="shared" si="13"/>
        <v>15</v>
      </c>
      <c r="J85" s="45">
        <f t="shared" si="14"/>
        <v>4</v>
      </c>
      <c r="K85" s="33">
        <v>20</v>
      </c>
      <c r="L85" s="134">
        <f>J85*39</f>
        <v>156</v>
      </c>
      <c r="M85" s="33">
        <v>465</v>
      </c>
      <c r="N85" s="45">
        <f t="shared" si="15"/>
        <v>80</v>
      </c>
      <c r="O85" s="133">
        <f t="shared" si="16"/>
        <v>23.25</v>
      </c>
      <c r="P85" s="244">
        <f t="shared" si="17"/>
        <v>5.8125</v>
      </c>
    </row>
    <row r="86" spans="1:78" s="88" customFormat="1" ht="15" x14ac:dyDescent="0.2">
      <c r="B86" s="342" t="s">
        <v>358</v>
      </c>
      <c r="C86" s="62" t="s">
        <v>320</v>
      </c>
      <c r="D86" s="72" t="s">
        <v>272</v>
      </c>
      <c r="E86" s="33">
        <v>5</v>
      </c>
      <c r="F86" s="33">
        <v>1</v>
      </c>
      <c r="G86" s="33">
        <v>11</v>
      </c>
      <c r="H86" s="2">
        <f t="shared" si="12"/>
        <v>27.272727272727273</v>
      </c>
      <c r="I86" s="2">
        <f t="shared" si="13"/>
        <v>11</v>
      </c>
      <c r="J86" s="45">
        <f t="shared" si="14"/>
        <v>5.4545454545454541</v>
      </c>
      <c r="K86" s="33">
        <v>10</v>
      </c>
      <c r="L86" s="134">
        <f>J86*39</f>
        <v>212.72727272727272</v>
      </c>
      <c r="M86" s="33">
        <v>257</v>
      </c>
      <c r="N86" s="45">
        <f t="shared" si="15"/>
        <v>50</v>
      </c>
      <c r="O86" s="133">
        <f t="shared" si="16"/>
        <v>25.7</v>
      </c>
      <c r="P86" s="244">
        <f t="shared" si="17"/>
        <v>5.14</v>
      </c>
    </row>
    <row r="87" spans="1:78" s="88" customFormat="1" x14ac:dyDescent="0.2">
      <c r="B87" s="243"/>
      <c r="C87" s="62"/>
      <c r="D87" s="146"/>
      <c r="E87" s="33"/>
      <c r="F87" s="33"/>
      <c r="G87" s="33"/>
      <c r="H87" s="2"/>
      <c r="I87" s="2"/>
      <c r="J87" s="45"/>
      <c r="K87" s="33"/>
      <c r="L87" s="33"/>
      <c r="M87" s="33"/>
      <c r="N87" s="45"/>
      <c r="O87" s="133"/>
      <c r="P87" s="244"/>
    </row>
    <row r="88" spans="1:78" s="88" customFormat="1" ht="15" x14ac:dyDescent="0.2">
      <c r="B88" s="342" t="s">
        <v>358</v>
      </c>
      <c r="C88" s="62" t="s">
        <v>277</v>
      </c>
      <c r="D88" s="113" t="s">
        <v>278</v>
      </c>
      <c r="E88" s="33">
        <v>9</v>
      </c>
      <c r="F88" s="33">
        <v>2</v>
      </c>
      <c r="G88" s="33">
        <v>18</v>
      </c>
      <c r="H88" s="2">
        <f t="shared" si="12"/>
        <v>30</v>
      </c>
      <c r="I88" s="2">
        <f t="shared" si="13"/>
        <v>9</v>
      </c>
      <c r="J88" s="45">
        <f t="shared" si="14"/>
        <v>6.666666666666667</v>
      </c>
      <c r="K88" s="33">
        <v>48</v>
      </c>
      <c r="L88" s="134">
        <f>J88*39</f>
        <v>260</v>
      </c>
      <c r="M88" s="33">
        <f>K88*28</f>
        <v>1344</v>
      </c>
      <c r="N88" s="45">
        <f t="shared" si="15"/>
        <v>432</v>
      </c>
      <c r="O88" s="133">
        <f t="shared" si="16"/>
        <v>28</v>
      </c>
      <c r="P88" s="244">
        <f t="shared" si="17"/>
        <v>3.1111111111111112</v>
      </c>
    </row>
    <row r="89" spans="1:78" s="88" customFormat="1" ht="15" x14ac:dyDescent="0.2">
      <c r="B89" s="342" t="s">
        <v>358</v>
      </c>
      <c r="C89" s="62" t="s">
        <v>303</v>
      </c>
      <c r="D89" s="113" t="s">
        <v>278</v>
      </c>
      <c r="E89" s="33">
        <v>19</v>
      </c>
      <c r="F89" s="33">
        <v>1</v>
      </c>
      <c r="G89" s="33">
        <v>38</v>
      </c>
      <c r="H89" s="2">
        <f t="shared" si="12"/>
        <v>30</v>
      </c>
      <c r="I89" s="2">
        <f t="shared" si="13"/>
        <v>38</v>
      </c>
      <c r="J89" s="45">
        <f t="shared" si="14"/>
        <v>1.5789473684210527</v>
      </c>
      <c r="K89" s="33">
        <v>2</v>
      </c>
      <c r="L89" s="134">
        <f>J89*39</f>
        <v>61.578947368421055</v>
      </c>
      <c r="M89" s="33">
        <f>K89*28</f>
        <v>56</v>
      </c>
      <c r="N89" s="45">
        <f t="shared" si="15"/>
        <v>38</v>
      </c>
      <c r="O89" s="133">
        <f t="shared" si="16"/>
        <v>28</v>
      </c>
      <c r="P89" s="244">
        <f t="shared" si="17"/>
        <v>1.4736842105263157</v>
      </c>
    </row>
    <row r="90" spans="1:78" s="88" customFormat="1" x14ac:dyDescent="0.2">
      <c r="B90" s="243"/>
      <c r="C90" s="62"/>
      <c r="D90" s="113"/>
      <c r="E90" s="13"/>
      <c r="F90" s="13"/>
      <c r="G90" s="13"/>
      <c r="H90" s="2"/>
      <c r="I90" s="2"/>
      <c r="J90" s="45"/>
      <c r="K90" s="33"/>
      <c r="L90" s="33"/>
      <c r="M90" s="33"/>
      <c r="N90" s="45"/>
      <c r="O90" s="133"/>
      <c r="P90" s="244"/>
    </row>
    <row r="91" spans="1:78" s="88" customFormat="1" x14ac:dyDescent="0.2">
      <c r="B91" s="243"/>
      <c r="C91" s="62"/>
      <c r="D91" s="113"/>
      <c r="E91" s="13"/>
      <c r="F91" s="13"/>
      <c r="G91" s="13"/>
      <c r="H91" s="2"/>
      <c r="I91" s="2"/>
      <c r="J91" s="45"/>
      <c r="K91" s="33"/>
      <c r="L91" s="33"/>
      <c r="M91" s="33"/>
      <c r="N91" s="45"/>
      <c r="O91" s="133"/>
      <c r="P91" s="244"/>
    </row>
    <row r="92" spans="1:78" s="88" customFormat="1" x14ac:dyDescent="0.2">
      <c r="B92" s="243"/>
      <c r="C92" s="62"/>
      <c r="D92" s="111"/>
      <c r="E92" s="13"/>
      <c r="F92" s="13"/>
      <c r="G92" s="13"/>
      <c r="H92" s="2"/>
      <c r="I92" s="2"/>
      <c r="J92" s="45"/>
      <c r="K92" s="33"/>
      <c r="L92" s="33"/>
      <c r="M92" s="33"/>
      <c r="N92" s="45"/>
      <c r="O92" s="133"/>
      <c r="P92" s="244"/>
    </row>
    <row r="93" spans="1:78" s="88" customFormat="1" x14ac:dyDescent="0.2">
      <c r="B93" s="243"/>
      <c r="C93" s="155" t="s">
        <v>318</v>
      </c>
      <c r="D93" s="111"/>
      <c r="E93" s="13"/>
      <c r="F93" s="13"/>
      <c r="G93" s="13"/>
      <c r="H93" s="2"/>
      <c r="I93" s="2"/>
      <c r="J93" s="45"/>
      <c r="K93" s="33"/>
      <c r="L93" s="33"/>
      <c r="M93" s="33"/>
      <c r="N93" s="45"/>
      <c r="O93" s="133"/>
      <c r="P93" s="244"/>
    </row>
    <row r="94" spans="1:78" s="88" customFormat="1" x14ac:dyDescent="0.2">
      <c r="B94" s="243"/>
      <c r="C94" s="152" t="s">
        <v>46</v>
      </c>
      <c r="D94" s="71" t="s">
        <v>245</v>
      </c>
      <c r="E94" s="13"/>
      <c r="F94" s="13"/>
      <c r="G94" s="13"/>
      <c r="H94" s="2"/>
      <c r="I94" s="2"/>
      <c r="J94" s="45"/>
      <c r="K94" s="33"/>
      <c r="L94" s="33"/>
      <c r="M94" s="33"/>
      <c r="N94" s="45"/>
      <c r="O94" s="133"/>
      <c r="P94" s="244"/>
    </row>
    <row r="95" spans="1:78" x14ac:dyDescent="0.2">
      <c r="B95" s="243"/>
      <c r="C95" s="153" t="s">
        <v>50</v>
      </c>
      <c r="D95" s="71" t="s">
        <v>245</v>
      </c>
      <c r="E95" s="12"/>
      <c r="F95" s="13"/>
      <c r="G95" s="13"/>
      <c r="H95" s="2"/>
      <c r="I95" s="2"/>
      <c r="J95" s="45"/>
      <c r="K95" s="33"/>
      <c r="L95" s="33"/>
      <c r="M95" s="33"/>
      <c r="N95" s="45"/>
      <c r="O95" s="133"/>
      <c r="P95" s="244"/>
    </row>
    <row r="96" spans="1:78" x14ac:dyDescent="0.2">
      <c r="B96" s="245"/>
      <c r="C96" s="153" t="s">
        <v>54</v>
      </c>
      <c r="D96" s="71" t="s">
        <v>245</v>
      </c>
      <c r="E96" s="12"/>
      <c r="F96" s="13"/>
      <c r="G96" s="13"/>
      <c r="H96" s="2"/>
      <c r="I96" s="2"/>
      <c r="J96" s="45"/>
      <c r="K96" s="33"/>
      <c r="L96" s="33"/>
      <c r="M96" s="33"/>
      <c r="N96" s="45"/>
      <c r="O96" s="133"/>
      <c r="P96" s="244"/>
    </row>
    <row r="97" spans="2:19" x14ac:dyDescent="0.2">
      <c r="B97" s="243"/>
      <c r="C97" s="153" t="s">
        <v>56</v>
      </c>
      <c r="D97" s="71" t="s">
        <v>245</v>
      </c>
      <c r="E97" s="12"/>
      <c r="F97" s="13"/>
      <c r="G97" s="13"/>
      <c r="H97" s="2"/>
      <c r="I97" s="2"/>
      <c r="J97" s="45"/>
      <c r="K97" s="33"/>
      <c r="L97" s="33"/>
      <c r="M97" s="33"/>
      <c r="N97" s="45"/>
      <c r="O97" s="133"/>
      <c r="P97" s="244"/>
    </row>
    <row r="98" spans="2:19" ht="13.5" thickBot="1" x14ac:dyDescent="0.25">
      <c r="B98" s="674" t="s">
        <v>27</v>
      </c>
      <c r="C98" s="675"/>
      <c r="D98" s="675"/>
      <c r="E98" s="206"/>
      <c r="F98" s="206">
        <f>SUM(F63:F89)</f>
        <v>36</v>
      </c>
      <c r="G98" s="206"/>
      <c r="H98" s="206"/>
      <c r="I98" s="208"/>
      <c r="J98" s="208">
        <f>SUM(J63:J89)</f>
        <v>102.02391808398001</v>
      </c>
      <c r="K98" s="206">
        <f>SUM(K63:K89)</f>
        <v>828</v>
      </c>
      <c r="L98" s="208">
        <f>SUM(L63:L89)</f>
        <v>3978.9328052752198</v>
      </c>
      <c r="M98" s="206">
        <f>SUM(M63:M89)</f>
        <v>26018</v>
      </c>
      <c r="N98" s="206">
        <f>SUM(N63:N89)</f>
        <v>8867</v>
      </c>
      <c r="O98" s="238"/>
      <c r="P98" s="239"/>
    </row>
    <row r="99" spans="2:19" x14ac:dyDescent="0.2">
      <c r="B99" s="4"/>
      <c r="C99" s="5"/>
      <c r="D99" s="5"/>
      <c r="E99" s="6"/>
      <c r="F99" s="6"/>
      <c r="G99" s="6"/>
      <c r="H99" s="6"/>
      <c r="I99" s="7"/>
      <c r="J99" s="8"/>
      <c r="K99" s="8"/>
      <c r="L99" s="8"/>
      <c r="M99" s="9"/>
      <c r="N99" s="9"/>
    </row>
    <row r="102" spans="2:19" s="142" customFormat="1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16" spans="2:20" s="142" customFormat="1" x14ac:dyDescent="0.2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9" spans="2:20" x14ac:dyDescent="0.2">
      <c r="T119" s="44"/>
    </row>
    <row r="120" spans="2:20" x14ac:dyDescent="0.2">
      <c r="T120" s="44"/>
    </row>
    <row r="124" spans="2:20" s="142" customFormat="1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spans="2:20" s="144" customFormat="1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spans="2:20" s="144" customFormat="1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spans="2:20" s="88" customFormat="1" ht="12" customHeight="1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spans="2:20" s="88" customFormat="1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spans="1:19" s="88" customFormat="1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spans="1:19" s="144" customFormat="1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spans="1:19" x14ac:dyDescent="0.2">
      <c r="A131" s="88"/>
    </row>
  </sheetData>
  <mergeCells count="13">
    <mergeCell ref="B98:D98"/>
    <mergeCell ref="B53:D53"/>
    <mergeCell ref="B30:B31"/>
    <mergeCell ref="C30:C31"/>
    <mergeCell ref="B58:N58"/>
    <mergeCell ref="B59:B60"/>
    <mergeCell ref="C59:C60"/>
    <mergeCell ref="B27:D27"/>
    <mergeCell ref="B29:N29"/>
    <mergeCell ref="B2:N2"/>
    <mergeCell ref="B3:N3"/>
    <mergeCell ref="B4:B5"/>
    <mergeCell ref="C4:C5"/>
  </mergeCells>
  <pageMargins left="0.511811024" right="0.511811024" top="0.78740157499999996" bottom="0.78740157499999996" header="0.31496062000000002" footer="0.31496062000000002"/>
  <pageSetup paperSize="9" scale="1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P115"/>
  <sheetViews>
    <sheetView topLeftCell="A6" zoomScaleNormal="100" workbookViewId="0">
      <selection activeCell="D21" activeCellId="3" sqref="D6 D16 D7 D21"/>
    </sheetView>
  </sheetViews>
  <sheetFormatPr defaultRowHeight="12.75" x14ac:dyDescent="0.2"/>
  <cols>
    <col min="2" max="2" width="16" customWidth="1"/>
    <col min="3" max="3" width="56.42578125" customWidth="1"/>
    <col min="4" max="4" width="28.85546875" customWidth="1"/>
    <col min="5" max="5" width="12.28515625" customWidth="1"/>
    <col min="6" max="6" width="13.85546875" customWidth="1"/>
    <col min="7" max="7" width="15.28515625" customWidth="1"/>
    <col min="8" max="8" width="10.85546875" customWidth="1"/>
    <col min="9" max="9" width="15.5703125" customWidth="1"/>
    <col min="10" max="10" width="14" customWidth="1"/>
    <col min="11" max="11" width="12.5703125" customWidth="1"/>
    <col min="12" max="12" width="18.85546875" customWidth="1"/>
    <col min="13" max="13" width="16" customWidth="1"/>
    <col min="14" max="14" width="18.28515625" customWidth="1"/>
  </cols>
  <sheetData>
    <row r="1" spans="2:16" ht="13.5" thickBot="1" x14ac:dyDescent="0.25">
      <c r="B1" s="302"/>
      <c r="C1" s="303"/>
      <c r="D1" s="303"/>
      <c r="E1" s="304"/>
      <c r="F1" s="304"/>
      <c r="G1" s="304"/>
      <c r="H1" s="304"/>
      <c r="I1" s="305"/>
      <c r="J1" s="306"/>
      <c r="K1" s="306"/>
      <c r="L1" s="306"/>
      <c r="M1" s="307"/>
      <c r="N1" s="307"/>
      <c r="O1" s="36"/>
      <c r="P1" s="36"/>
    </row>
    <row r="2" spans="2:16" x14ac:dyDescent="0.2">
      <c r="B2" s="656" t="s">
        <v>115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50"/>
      <c r="P3" s="337"/>
    </row>
    <row r="4" spans="2:16" x14ac:dyDescent="0.2">
      <c r="B4" s="665" t="s">
        <v>2</v>
      </c>
      <c r="C4" s="667" t="s">
        <v>3</v>
      </c>
      <c r="D4" s="10"/>
      <c r="E4" s="189" t="s">
        <v>15</v>
      </c>
      <c r="F4" s="189" t="s">
        <v>4</v>
      </c>
      <c r="G4" s="189" t="s">
        <v>5</v>
      </c>
      <c r="H4" s="189" t="s">
        <v>6</v>
      </c>
      <c r="I4" s="189" t="s">
        <v>7</v>
      </c>
      <c r="J4" s="189" t="s">
        <v>8</v>
      </c>
      <c r="K4" s="189" t="s">
        <v>9</v>
      </c>
      <c r="L4" s="189" t="s">
        <v>10</v>
      </c>
      <c r="M4" s="189" t="s">
        <v>11</v>
      </c>
      <c r="N4" s="189" t="s">
        <v>16</v>
      </c>
      <c r="O4" s="48" t="s">
        <v>218</v>
      </c>
      <c r="P4" s="338" t="s">
        <v>29</v>
      </c>
    </row>
    <row r="5" spans="2:16" x14ac:dyDescent="0.2">
      <c r="B5" s="666"/>
      <c r="C5" s="668"/>
      <c r="D5" s="11" t="s">
        <v>72</v>
      </c>
      <c r="E5" s="190" t="s">
        <v>12</v>
      </c>
      <c r="F5" s="190" t="s">
        <v>13</v>
      </c>
      <c r="G5" s="190" t="s">
        <v>14</v>
      </c>
      <c r="H5" s="190" t="s">
        <v>1</v>
      </c>
      <c r="I5" s="190" t="s">
        <v>14</v>
      </c>
      <c r="J5" s="190" t="s">
        <v>13</v>
      </c>
      <c r="K5" s="190" t="s">
        <v>13</v>
      </c>
      <c r="L5" s="190" t="s">
        <v>13</v>
      </c>
      <c r="M5" s="190" t="s">
        <v>13</v>
      </c>
      <c r="N5" s="190" t="s">
        <v>12</v>
      </c>
      <c r="O5" s="52"/>
      <c r="P5" s="339"/>
    </row>
    <row r="6" spans="2:16" ht="15" x14ac:dyDescent="0.2">
      <c r="B6" s="340" t="s">
        <v>77</v>
      </c>
      <c r="C6" s="308" t="s">
        <v>78</v>
      </c>
      <c r="D6" s="158" t="s">
        <v>242</v>
      </c>
      <c r="E6" s="309">
        <v>20</v>
      </c>
      <c r="F6" s="33">
        <v>10</v>
      </c>
      <c r="G6" s="33">
        <v>45</v>
      </c>
      <c r="H6" s="45">
        <f>E6/(G6/60)</f>
        <v>26.666666666666668</v>
      </c>
      <c r="I6" s="45">
        <f>G6/F6</f>
        <v>4.5</v>
      </c>
      <c r="J6" s="45">
        <f>60/I6</f>
        <v>13.333333333333334</v>
      </c>
      <c r="K6" s="33">
        <v>46</v>
      </c>
      <c r="L6" s="33">
        <v>371</v>
      </c>
      <c r="M6" s="33">
        <v>2010</v>
      </c>
      <c r="N6" s="45">
        <f t="shared" ref="N6:N32" si="0">E6*K6</f>
        <v>920</v>
      </c>
      <c r="O6" s="168">
        <f t="shared" ref="O6:O13" si="1">SUM(M6/K6)</f>
        <v>43.695652173913047</v>
      </c>
      <c r="P6" s="341">
        <f>SUM(M6/N6)</f>
        <v>2.1847826086956523</v>
      </c>
    </row>
    <row r="7" spans="2:16" ht="15" x14ac:dyDescent="0.2">
      <c r="B7" s="342" t="s">
        <v>228</v>
      </c>
      <c r="C7" s="58" t="s">
        <v>227</v>
      </c>
      <c r="D7" s="158" t="s">
        <v>243</v>
      </c>
      <c r="E7" s="310">
        <v>57</v>
      </c>
      <c r="F7" s="33">
        <v>1</v>
      </c>
      <c r="G7" s="33">
        <v>70</v>
      </c>
      <c r="H7" s="45">
        <f>E7/(G7/60)</f>
        <v>48.857142857142854</v>
      </c>
      <c r="I7" s="45">
        <f>G7/F7</f>
        <v>70</v>
      </c>
      <c r="J7" s="45">
        <v>1</v>
      </c>
      <c r="K7" s="33">
        <v>1</v>
      </c>
      <c r="L7" s="33">
        <v>50</v>
      </c>
      <c r="M7" s="33">
        <v>71</v>
      </c>
      <c r="N7" s="45">
        <f t="shared" si="0"/>
        <v>57</v>
      </c>
      <c r="O7" s="168">
        <f t="shared" si="1"/>
        <v>71</v>
      </c>
      <c r="P7" s="341">
        <f>SUM(M7/N7)</f>
        <v>1.2456140350877194</v>
      </c>
    </row>
    <row r="8" spans="2:16" ht="15" x14ac:dyDescent="0.2">
      <c r="B8" s="342" t="s">
        <v>94</v>
      </c>
      <c r="C8" s="58" t="s">
        <v>95</v>
      </c>
      <c r="D8" s="158" t="s">
        <v>326</v>
      </c>
      <c r="E8" s="310">
        <v>41</v>
      </c>
      <c r="F8" s="33">
        <v>5</v>
      </c>
      <c r="G8" s="33">
        <v>80</v>
      </c>
      <c r="H8" s="91">
        <f>E8/(G8/60)</f>
        <v>30.75</v>
      </c>
      <c r="I8" s="91">
        <f>G8/F8</f>
        <v>16</v>
      </c>
      <c r="J8" s="91">
        <v>3</v>
      </c>
      <c r="K8" s="33">
        <v>26</v>
      </c>
      <c r="L8" s="33">
        <v>175</v>
      </c>
      <c r="M8" s="33">
        <v>912</v>
      </c>
      <c r="N8" s="91">
        <f t="shared" si="0"/>
        <v>1066</v>
      </c>
      <c r="O8" s="311">
        <f t="shared" si="1"/>
        <v>35.07692307692308</v>
      </c>
      <c r="P8" s="343">
        <f t="shared" ref="P8:P13" si="2">SUM(M8/N8)</f>
        <v>0.85553470919324581</v>
      </c>
    </row>
    <row r="9" spans="2:16" ht="15" x14ac:dyDescent="0.2">
      <c r="B9" s="342" t="s">
        <v>92</v>
      </c>
      <c r="C9" s="58" t="s">
        <v>93</v>
      </c>
      <c r="D9" s="158" t="s">
        <v>326</v>
      </c>
      <c r="E9" s="310">
        <v>27</v>
      </c>
      <c r="F9" s="33">
        <v>5</v>
      </c>
      <c r="G9" s="33">
        <v>65</v>
      </c>
      <c r="H9" s="91">
        <f t="shared" ref="H9:H32" si="3">E9/(G9/60)</f>
        <v>24.923076923076923</v>
      </c>
      <c r="I9" s="91">
        <f t="shared" ref="I9:I32" si="4">G9/F9</f>
        <v>13</v>
      </c>
      <c r="J9" s="91">
        <v>3</v>
      </c>
      <c r="K9" s="33">
        <v>20</v>
      </c>
      <c r="L9" s="33">
        <v>244</v>
      </c>
      <c r="M9" s="33">
        <v>915</v>
      </c>
      <c r="N9" s="91">
        <f t="shared" si="0"/>
        <v>540</v>
      </c>
      <c r="O9" s="311">
        <f t="shared" si="1"/>
        <v>45.75</v>
      </c>
      <c r="P9" s="343">
        <f t="shared" si="2"/>
        <v>1.6944444444444444</v>
      </c>
    </row>
    <row r="10" spans="2:16" ht="15" x14ac:dyDescent="0.2">
      <c r="B10" s="342" t="s">
        <v>100</v>
      </c>
      <c r="C10" s="58" t="s">
        <v>101</v>
      </c>
      <c r="D10" s="158" t="s">
        <v>326</v>
      </c>
      <c r="E10" s="310">
        <v>49.8</v>
      </c>
      <c r="F10" s="33">
        <v>5</v>
      </c>
      <c r="G10" s="33">
        <v>80</v>
      </c>
      <c r="H10" s="91">
        <f t="shared" si="3"/>
        <v>37.35</v>
      </c>
      <c r="I10" s="91">
        <f t="shared" si="4"/>
        <v>16</v>
      </c>
      <c r="J10" s="91">
        <v>4</v>
      </c>
      <c r="K10" s="33">
        <v>24</v>
      </c>
      <c r="L10" s="33">
        <v>286</v>
      </c>
      <c r="M10" s="33">
        <v>1050</v>
      </c>
      <c r="N10" s="91">
        <f t="shared" si="0"/>
        <v>1195.1999999999998</v>
      </c>
      <c r="O10" s="311">
        <f t="shared" si="1"/>
        <v>43.75</v>
      </c>
      <c r="P10" s="343">
        <f t="shared" si="2"/>
        <v>0.87851405622489975</v>
      </c>
    </row>
    <row r="11" spans="2:16" ht="15" x14ac:dyDescent="0.2">
      <c r="B11" s="342" t="s">
        <v>102</v>
      </c>
      <c r="C11" s="58" t="s">
        <v>101</v>
      </c>
      <c r="D11" s="158" t="s">
        <v>326</v>
      </c>
      <c r="E11" s="310">
        <v>40</v>
      </c>
      <c r="F11" s="33">
        <v>2</v>
      </c>
      <c r="G11" s="33">
        <v>70</v>
      </c>
      <c r="H11" s="91">
        <f t="shared" si="3"/>
        <v>34.285714285714285</v>
      </c>
      <c r="I11" s="91">
        <f t="shared" si="4"/>
        <v>35</v>
      </c>
      <c r="J11" s="91">
        <v>1</v>
      </c>
      <c r="K11" s="33">
        <v>4</v>
      </c>
      <c r="L11" s="33">
        <v>72</v>
      </c>
      <c r="M11" s="33">
        <v>252</v>
      </c>
      <c r="N11" s="91">
        <f t="shared" si="0"/>
        <v>160</v>
      </c>
      <c r="O11" s="311">
        <f t="shared" si="1"/>
        <v>63</v>
      </c>
      <c r="P11" s="343">
        <f t="shared" si="2"/>
        <v>1.575</v>
      </c>
    </row>
    <row r="12" spans="2:16" ht="15" x14ac:dyDescent="0.2">
      <c r="B12" s="342" t="s">
        <v>98</v>
      </c>
      <c r="C12" s="58" t="s">
        <v>99</v>
      </c>
      <c r="D12" s="158" t="s">
        <v>326</v>
      </c>
      <c r="E12" s="310">
        <v>41</v>
      </c>
      <c r="F12" s="33">
        <v>1</v>
      </c>
      <c r="G12" s="33">
        <v>80</v>
      </c>
      <c r="H12" s="91">
        <f t="shared" si="3"/>
        <v>30.75</v>
      </c>
      <c r="I12" s="91">
        <f t="shared" si="4"/>
        <v>80</v>
      </c>
      <c r="J12" s="91">
        <v>1</v>
      </c>
      <c r="K12" s="33">
        <v>8</v>
      </c>
      <c r="L12" s="33">
        <v>79</v>
      </c>
      <c r="M12" s="33">
        <v>321</v>
      </c>
      <c r="N12" s="91">
        <f t="shared" si="0"/>
        <v>328</v>
      </c>
      <c r="O12" s="311">
        <f t="shared" si="1"/>
        <v>40.125</v>
      </c>
      <c r="P12" s="343">
        <f t="shared" si="2"/>
        <v>0.97865853658536583</v>
      </c>
    </row>
    <row r="13" spans="2:16" ht="15" x14ac:dyDescent="0.2">
      <c r="B13" s="342" t="s">
        <v>96</v>
      </c>
      <c r="C13" s="58" t="s">
        <v>97</v>
      </c>
      <c r="D13" s="158" t="s">
        <v>242</v>
      </c>
      <c r="E13" s="310">
        <v>21</v>
      </c>
      <c r="F13" s="33">
        <v>10</v>
      </c>
      <c r="G13" s="33">
        <v>40</v>
      </c>
      <c r="H13" s="91">
        <f t="shared" si="3"/>
        <v>31.5</v>
      </c>
      <c r="I13" s="91">
        <f t="shared" si="4"/>
        <v>4</v>
      </c>
      <c r="J13" s="91">
        <f>60/I13</f>
        <v>15</v>
      </c>
      <c r="K13" s="33">
        <v>74</v>
      </c>
      <c r="L13" s="33">
        <v>586</v>
      </c>
      <c r="M13" s="33">
        <v>4321</v>
      </c>
      <c r="N13" s="91">
        <f t="shared" si="0"/>
        <v>1554</v>
      </c>
      <c r="O13" s="311">
        <f t="shared" si="1"/>
        <v>58.391891891891895</v>
      </c>
      <c r="P13" s="343">
        <f t="shared" si="2"/>
        <v>2.7805662805662807</v>
      </c>
    </row>
    <row r="14" spans="2:16" ht="15" x14ac:dyDescent="0.2">
      <c r="B14" s="342" t="s">
        <v>75</v>
      </c>
      <c r="C14" s="58" t="s">
        <v>76</v>
      </c>
      <c r="D14" s="158" t="s">
        <v>242</v>
      </c>
      <c r="E14" s="310">
        <v>20</v>
      </c>
      <c r="F14" s="33">
        <v>9</v>
      </c>
      <c r="G14" s="33">
        <v>45</v>
      </c>
      <c r="H14" s="91">
        <f t="shared" si="3"/>
        <v>26.666666666666668</v>
      </c>
      <c r="I14" s="91">
        <f t="shared" si="4"/>
        <v>5</v>
      </c>
      <c r="J14" s="91">
        <v>6</v>
      </c>
      <c r="K14" s="33">
        <v>46</v>
      </c>
      <c r="L14" s="33">
        <v>221</v>
      </c>
      <c r="M14" s="33">
        <v>2112</v>
      </c>
      <c r="N14" s="91">
        <f t="shared" si="0"/>
        <v>920</v>
      </c>
      <c r="O14" s="312">
        <f t="shared" ref="O14:O32" si="5">SUM(M14/K14)</f>
        <v>45.913043478260867</v>
      </c>
      <c r="P14" s="344">
        <f t="shared" ref="P14:P32" si="6">SUM(M14/N14)</f>
        <v>2.2956521739130435</v>
      </c>
    </row>
    <row r="15" spans="2:16" ht="15" x14ac:dyDescent="0.2">
      <c r="B15" s="342" t="s">
        <v>73</v>
      </c>
      <c r="C15" s="58" t="s">
        <v>74</v>
      </c>
      <c r="D15" s="158" t="s">
        <v>242</v>
      </c>
      <c r="E15" s="310">
        <v>44</v>
      </c>
      <c r="F15" s="33">
        <v>12</v>
      </c>
      <c r="G15" s="33">
        <v>80</v>
      </c>
      <c r="H15" s="91">
        <f t="shared" si="3"/>
        <v>33</v>
      </c>
      <c r="I15" s="91">
        <f t="shared" si="4"/>
        <v>6.666666666666667</v>
      </c>
      <c r="J15" s="91">
        <v>4</v>
      </c>
      <c r="K15" s="33">
        <v>68</v>
      </c>
      <c r="L15" s="33">
        <v>322</v>
      </c>
      <c r="M15" s="33">
        <v>4057</v>
      </c>
      <c r="N15" s="91">
        <f t="shared" si="0"/>
        <v>2992</v>
      </c>
      <c r="O15" s="312">
        <f t="shared" si="5"/>
        <v>59.661764705882355</v>
      </c>
      <c r="P15" s="344">
        <f t="shared" si="6"/>
        <v>1.3559491978609626</v>
      </c>
    </row>
    <row r="16" spans="2:16" ht="15" x14ac:dyDescent="0.2">
      <c r="B16" s="342" t="s">
        <v>114</v>
      </c>
      <c r="C16" s="58" t="s">
        <v>229</v>
      </c>
      <c r="D16" s="158" t="s">
        <v>326</v>
      </c>
      <c r="E16" s="310">
        <v>18</v>
      </c>
      <c r="F16" s="33">
        <v>11</v>
      </c>
      <c r="G16" s="33">
        <v>40</v>
      </c>
      <c r="H16" s="91">
        <f t="shared" si="3"/>
        <v>27</v>
      </c>
      <c r="I16" s="91">
        <f t="shared" si="4"/>
        <v>3.6363636363636362</v>
      </c>
      <c r="J16" s="91">
        <v>10</v>
      </c>
      <c r="K16" s="33">
        <v>82</v>
      </c>
      <c r="L16" s="33">
        <v>562</v>
      </c>
      <c r="M16" s="33">
        <v>3316</v>
      </c>
      <c r="N16" s="91">
        <f t="shared" si="0"/>
        <v>1476</v>
      </c>
      <c r="O16" s="312">
        <f t="shared" si="5"/>
        <v>40.439024390243901</v>
      </c>
      <c r="P16" s="344">
        <f t="shared" si="6"/>
        <v>2.2466124661246614</v>
      </c>
    </row>
    <row r="17" spans="2:16" ht="15" x14ac:dyDescent="0.2">
      <c r="B17" s="342" t="s">
        <v>231</v>
      </c>
      <c r="C17" s="58" t="s">
        <v>230</v>
      </c>
      <c r="D17" s="158" t="s">
        <v>326</v>
      </c>
      <c r="E17" s="310">
        <v>15</v>
      </c>
      <c r="F17" s="33">
        <v>1</v>
      </c>
      <c r="G17" s="33">
        <v>40</v>
      </c>
      <c r="H17" s="91">
        <f t="shared" si="3"/>
        <v>22.5</v>
      </c>
      <c r="I17" s="91">
        <f t="shared" si="4"/>
        <v>40</v>
      </c>
      <c r="J17" s="91">
        <v>1</v>
      </c>
      <c r="K17" s="33">
        <v>10</v>
      </c>
      <c r="L17" s="33">
        <v>49</v>
      </c>
      <c r="M17" s="33">
        <v>275</v>
      </c>
      <c r="N17" s="91">
        <f t="shared" si="0"/>
        <v>150</v>
      </c>
      <c r="O17" s="312">
        <f t="shared" si="5"/>
        <v>27.5</v>
      </c>
      <c r="P17" s="344">
        <f t="shared" si="6"/>
        <v>1.8333333333333333</v>
      </c>
    </row>
    <row r="18" spans="2:16" ht="15" x14ac:dyDescent="0.2">
      <c r="B18" s="342" t="s">
        <v>91</v>
      </c>
      <c r="C18" s="58" t="s">
        <v>232</v>
      </c>
      <c r="D18" s="158" t="s">
        <v>326</v>
      </c>
      <c r="E18" s="310">
        <v>15.4</v>
      </c>
      <c r="F18" s="33">
        <v>4</v>
      </c>
      <c r="G18" s="33">
        <v>35</v>
      </c>
      <c r="H18" s="91">
        <f>E18/(G18/60)</f>
        <v>26.4</v>
      </c>
      <c r="I18" s="91">
        <f t="shared" si="4"/>
        <v>8.75</v>
      </c>
      <c r="J18" s="91">
        <v>3</v>
      </c>
      <c r="K18" s="33">
        <v>35</v>
      </c>
      <c r="L18" s="33">
        <v>109</v>
      </c>
      <c r="M18" s="33">
        <v>921</v>
      </c>
      <c r="N18" s="91">
        <f t="shared" si="0"/>
        <v>539</v>
      </c>
      <c r="O18" s="312">
        <f t="shared" si="5"/>
        <v>26.314285714285713</v>
      </c>
      <c r="P18" s="344">
        <f t="shared" si="6"/>
        <v>1.7087198515769944</v>
      </c>
    </row>
    <row r="19" spans="2:16" ht="15" x14ac:dyDescent="0.2">
      <c r="B19" s="342" t="s">
        <v>90</v>
      </c>
      <c r="C19" s="58" t="s">
        <v>233</v>
      </c>
      <c r="D19" s="158" t="s">
        <v>326</v>
      </c>
      <c r="E19" s="310">
        <v>15</v>
      </c>
      <c r="F19" s="33">
        <v>5</v>
      </c>
      <c r="G19" s="33">
        <v>35</v>
      </c>
      <c r="H19" s="91">
        <f>E19/(G19/60)</f>
        <v>25.714285714285712</v>
      </c>
      <c r="I19" s="91">
        <f t="shared" si="4"/>
        <v>7</v>
      </c>
      <c r="J19" s="91">
        <v>4</v>
      </c>
      <c r="K19" s="33">
        <v>58</v>
      </c>
      <c r="L19" s="33">
        <v>165</v>
      </c>
      <c r="M19" s="33">
        <v>2016</v>
      </c>
      <c r="N19" s="91">
        <f t="shared" si="0"/>
        <v>870</v>
      </c>
      <c r="O19" s="312">
        <f t="shared" si="5"/>
        <v>34.758620689655174</v>
      </c>
      <c r="P19" s="344">
        <f t="shared" si="6"/>
        <v>2.317241379310345</v>
      </c>
    </row>
    <row r="20" spans="2:16" ht="15" x14ac:dyDescent="0.2">
      <c r="B20" s="342" t="s">
        <v>88</v>
      </c>
      <c r="C20" s="58" t="s">
        <v>89</v>
      </c>
      <c r="D20" s="158" t="s">
        <v>326</v>
      </c>
      <c r="E20" s="310">
        <v>16.899999999999999</v>
      </c>
      <c r="F20" s="33">
        <v>13</v>
      </c>
      <c r="G20" s="33">
        <v>40</v>
      </c>
      <c r="H20" s="91">
        <f t="shared" si="3"/>
        <v>25.349999999999998</v>
      </c>
      <c r="I20" s="91">
        <f t="shared" si="4"/>
        <v>3.0769230769230771</v>
      </c>
      <c r="J20" s="91">
        <v>19</v>
      </c>
      <c r="K20" s="33">
        <v>90</v>
      </c>
      <c r="L20" s="33">
        <v>588</v>
      </c>
      <c r="M20" s="33">
        <v>3294</v>
      </c>
      <c r="N20" s="91">
        <f t="shared" si="0"/>
        <v>1520.9999999999998</v>
      </c>
      <c r="O20" s="312">
        <f t="shared" si="5"/>
        <v>36.6</v>
      </c>
      <c r="P20" s="344">
        <f t="shared" si="6"/>
        <v>2.1656804733727815</v>
      </c>
    </row>
    <row r="21" spans="2:16" ht="15" x14ac:dyDescent="0.2">
      <c r="B21" s="342" t="s">
        <v>79</v>
      </c>
      <c r="C21" s="58" t="s">
        <v>80</v>
      </c>
      <c r="D21" s="158" t="s">
        <v>241</v>
      </c>
      <c r="E21" s="310">
        <v>54</v>
      </c>
      <c r="F21" s="33">
        <v>4</v>
      </c>
      <c r="G21" s="33">
        <v>70</v>
      </c>
      <c r="H21" s="91">
        <f t="shared" si="3"/>
        <v>46.285714285714285</v>
      </c>
      <c r="I21" s="91">
        <f t="shared" si="4"/>
        <v>17.5</v>
      </c>
      <c r="J21" s="91">
        <v>4</v>
      </c>
      <c r="K21" s="33">
        <v>12</v>
      </c>
      <c r="L21" s="33">
        <v>180</v>
      </c>
      <c r="M21" s="33">
        <v>698</v>
      </c>
      <c r="N21" s="91">
        <f t="shared" si="0"/>
        <v>648</v>
      </c>
      <c r="O21" s="312">
        <f t="shared" si="5"/>
        <v>58.166666666666664</v>
      </c>
      <c r="P21" s="344">
        <f t="shared" si="6"/>
        <v>1.0771604938271604</v>
      </c>
    </row>
    <row r="22" spans="2:16" ht="15" x14ac:dyDescent="0.2">
      <c r="B22" s="342" t="s">
        <v>110</v>
      </c>
      <c r="C22" s="58" t="s">
        <v>234</v>
      </c>
      <c r="D22" s="158" t="s">
        <v>326</v>
      </c>
      <c r="E22" s="310">
        <v>20</v>
      </c>
      <c r="F22" s="33">
        <v>2</v>
      </c>
      <c r="G22" s="33">
        <v>40</v>
      </c>
      <c r="H22" s="91">
        <f t="shared" si="3"/>
        <v>30</v>
      </c>
      <c r="I22" s="91">
        <f t="shared" si="4"/>
        <v>20</v>
      </c>
      <c r="J22" s="91">
        <v>2</v>
      </c>
      <c r="K22" s="33">
        <v>18</v>
      </c>
      <c r="L22" s="33">
        <v>88</v>
      </c>
      <c r="M22" s="33">
        <v>424</v>
      </c>
      <c r="N22" s="91">
        <f t="shared" si="0"/>
        <v>360</v>
      </c>
      <c r="O22" s="312">
        <f t="shared" si="5"/>
        <v>23.555555555555557</v>
      </c>
      <c r="P22" s="344">
        <f t="shared" si="6"/>
        <v>1.1777777777777778</v>
      </c>
    </row>
    <row r="23" spans="2:16" ht="15" x14ac:dyDescent="0.2">
      <c r="B23" s="342" t="s">
        <v>85</v>
      </c>
      <c r="C23" s="58" t="s">
        <v>86</v>
      </c>
      <c r="D23" s="158" t="s">
        <v>326</v>
      </c>
      <c r="E23" s="310">
        <v>16.2</v>
      </c>
      <c r="F23" s="33">
        <v>5</v>
      </c>
      <c r="G23" s="33">
        <v>45</v>
      </c>
      <c r="H23" s="91">
        <f t="shared" si="3"/>
        <v>21.599999999999998</v>
      </c>
      <c r="I23" s="91">
        <f t="shared" si="4"/>
        <v>9</v>
      </c>
      <c r="J23" s="91">
        <v>5</v>
      </c>
      <c r="K23" s="33">
        <v>46</v>
      </c>
      <c r="L23" s="33">
        <v>320</v>
      </c>
      <c r="M23" s="33">
        <v>1614</v>
      </c>
      <c r="N23" s="91">
        <f t="shared" si="0"/>
        <v>745.19999999999993</v>
      </c>
      <c r="O23" s="312">
        <f t="shared" si="5"/>
        <v>35.086956521739133</v>
      </c>
      <c r="P23" s="344">
        <f t="shared" si="6"/>
        <v>2.1658615136876009</v>
      </c>
    </row>
    <row r="24" spans="2:16" ht="15" x14ac:dyDescent="0.2">
      <c r="B24" s="342" t="s">
        <v>111</v>
      </c>
      <c r="C24" s="58" t="s">
        <v>112</v>
      </c>
      <c r="D24" s="158" t="s">
        <v>326</v>
      </c>
      <c r="E24" s="310">
        <v>11</v>
      </c>
      <c r="F24" s="33">
        <v>4</v>
      </c>
      <c r="G24" s="33">
        <v>30</v>
      </c>
      <c r="H24" s="91">
        <f t="shared" si="3"/>
        <v>22</v>
      </c>
      <c r="I24" s="91">
        <f t="shared" si="4"/>
        <v>7.5</v>
      </c>
      <c r="J24" s="91">
        <v>3</v>
      </c>
      <c r="K24" s="33">
        <v>23</v>
      </c>
      <c r="L24" s="33">
        <v>217</v>
      </c>
      <c r="M24" s="33">
        <v>838</v>
      </c>
      <c r="N24" s="91">
        <f t="shared" si="0"/>
        <v>253</v>
      </c>
      <c r="O24" s="312">
        <f t="shared" si="5"/>
        <v>36.434782608695649</v>
      </c>
      <c r="P24" s="344">
        <f t="shared" si="6"/>
        <v>3.3122529644268774</v>
      </c>
    </row>
    <row r="25" spans="2:16" ht="15" x14ac:dyDescent="0.2">
      <c r="B25" s="342" t="s">
        <v>87</v>
      </c>
      <c r="C25" s="58" t="s">
        <v>235</v>
      </c>
      <c r="D25" s="158" t="s">
        <v>326</v>
      </c>
      <c r="E25" s="313">
        <v>9</v>
      </c>
      <c r="F25" s="33">
        <v>1</v>
      </c>
      <c r="G25" s="33">
        <v>20</v>
      </c>
      <c r="H25" s="91">
        <f t="shared" si="3"/>
        <v>27</v>
      </c>
      <c r="I25" s="91">
        <f t="shared" si="4"/>
        <v>20</v>
      </c>
      <c r="J25" s="91">
        <v>1</v>
      </c>
      <c r="K25" s="33">
        <v>1</v>
      </c>
      <c r="L25" s="33">
        <v>29</v>
      </c>
      <c r="M25" s="33">
        <v>29</v>
      </c>
      <c r="N25" s="91">
        <f t="shared" si="0"/>
        <v>9</v>
      </c>
      <c r="O25" s="312">
        <f t="shared" si="5"/>
        <v>29</v>
      </c>
      <c r="P25" s="344">
        <f t="shared" si="6"/>
        <v>3.2222222222222223</v>
      </c>
    </row>
    <row r="26" spans="2:16" ht="15" x14ac:dyDescent="0.2">
      <c r="B26" s="342" t="s">
        <v>109</v>
      </c>
      <c r="C26" s="58" t="s">
        <v>236</v>
      </c>
      <c r="D26" s="158" t="s">
        <v>326</v>
      </c>
      <c r="E26" s="310">
        <v>14</v>
      </c>
      <c r="F26" s="33">
        <v>10</v>
      </c>
      <c r="G26" s="33">
        <v>40</v>
      </c>
      <c r="H26" s="91">
        <f t="shared" si="3"/>
        <v>21</v>
      </c>
      <c r="I26" s="91">
        <f t="shared" si="4"/>
        <v>4</v>
      </c>
      <c r="J26" s="91">
        <v>7</v>
      </c>
      <c r="K26" s="33">
        <v>93</v>
      </c>
      <c r="L26" s="33">
        <v>539</v>
      </c>
      <c r="M26" s="33">
        <v>3401</v>
      </c>
      <c r="N26" s="91">
        <f t="shared" si="0"/>
        <v>1302</v>
      </c>
      <c r="O26" s="312">
        <f t="shared" si="5"/>
        <v>36.56989247311828</v>
      </c>
      <c r="P26" s="344">
        <f t="shared" si="6"/>
        <v>2.6121351766513059</v>
      </c>
    </row>
    <row r="27" spans="2:16" ht="15" x14ac:dyDescent="0.2">
      <c r="B27" s="342" t="s">
        <v>103</v>
      </c>
      <c r="C27" s="58" t="s">
        <v>104</v>
      </c>
      <c r="D27" s="158" t="s">
        <v>326</v>
      </c>
      <c r="E27" s="310">
        <v>11</v>
      </c>
      <c r="F27" s="33">
        <v>6</v>
      </c>
      <c r="G27" s="33">
        <v>35</v>
      </c>
      <c r="H27" s="91">
        <f t="shared" si="3"/>
        <v>18.857142857142858</v>
      </c>
      <c r="I27" s="91">
        <f t="shared" si="4"/>
        <v>5.833333333333333</v>
      </c>
      <c r="J27" s="91">
        <v>4</v>
      </c>
      <c r="K27" s="33">
        <v>58</v>
      </c>
      <c r="L27" s="33">
        <v>263</v>
      </c>
      <c r="M27" s="33">
        <v>2016</v>
      </c>
      <c r="N27" s="91">
        <f t="shared" si="0"/>
        <v>638</v>
      </c>
      <c r="O27" s="312">
        <f t="shared" si="5"/>
        <v>34.758620689655174</v>
      </c>
      <c r="P27" s="344">
        <f t="shared" si="6"/>
        <v>3.1598746081504703</v>
      </c>
    </row>
    <row r="28" spans="2:16" ht="15" x14ac:dyDescent="0.2">
      <c r="B28" s="342" t="s">
        <v>105</v>
      </c>
      <c r="C28" s="58" t="s">
        <v>106</v>
      </c>
      <c r="D28" s="158" t="s">
        <v>326</v>
      </c>
      <c r="E28" s="310">
        <v>13.3</v>
      </c>
      <c r="F28" s="33">
        <v>4</v>
      </c>
      <c r="G28" s="33">
        <v>40</v>
      </c>
      <c r="H28" s="91">
        <f t="shared" si="3"/>
        <v>19.950000000000003</v>
      </c>
      <c r="I28" s="91">
        <f t="shared" si="4"/>
        <v>10</v>
      </c>
      <c r="J28" s="91">
        <v>3</v>
      </c>
      <c r="K28" s="33">
        <v>44</v>
      </c>
      <c r="L28" s="33">
        <v>174</v>
      </c>
      <c r="M28" s="33">
        <v>1715</v>
      </c>
      <c r="N28" s="91">
        <f t="shared" si="0"/>
        <v>585.20000000000005</v>
      </c>
      <c r="O28" s="312">
        <f t="shared" si="5"/>
        <v>38.977272727272727</v>
      </c>
      <c r="P28" s="344">
        <f t="shared" si="6"/>
        <v>2.9306220095693778</v>
      </c>
    </row>
    <row r="29" spans="2:16" ht="15" x14ac:dyDescent="0.2">
      <c r="B29" s="342" t="s">
        <v>113</v>
      </c>
      <c r="C29" s="58" t="s">
        <v>237</v>
      </c>
      <c r="D29" s="158" t="s">
        <v>326</v>
      </c>
      <c r="E29" s="310">
        <v>12.8</v>
      </c>
      <c r="F29" s="33">
        <v>1</v>
      </c>
      <c r="G29" s="33">
        <v>40</v>
      </c>
      <c r="H29" s="91">
        <f t="shared" si="3"/>
        <v>19.200000000000003</v>
      </c>
      <c r="I29" s="91">
        <f t="shared" si="4"/>
        <v>40</v>
      </c>
      <c r="J29" s="91">
        <v>1</v>
      </c>
      <c r="K29" s="33">
        <v>18</v>
      </c>
      <c r="L29" s="33">
        <v>56</v>
      </c>
      <c r="M29" s="33">
        <v>413</v>
      </c>
      <c r="N29" s="91">
        <f t="shared" si="0"/>
        <v>230.4</v>
      </c>
      <c r="O29" s="312">
        <f t="shared" si="5"/>
        <v>22.944444444444443</v>
      </c>
      <c r="P29" s="344">
        <f t="shared" si="6"/>
        <v>1.7925347222222221</v>
      </c>
    </row>
    <row r="30" spans="2:16" ht="15" x14ac:dyDescent="0.2">
      <c r="B30" s="342" t="s">
        <v>83</v>
      </c>
      <c r="C30" s="58" t="s">
        <v>84</v>
      </c>
      <c r="D30" s="158" t="s">
        <v>326</v>
      </c>
      <c r="E30" s="313">
        <v>11</v>
      </c>
      <c r="F30" s="33">
        <v>4</v>
      </c>
      <c r="G30" s="33">
        <v>35</v>
      </c>
      <c r="H30" s="91">
        <f t="shared" si="3"/>
        <v>18.857142857142858</v>
      </c>
      <c r="I30" s="91">
        <f t="shared" si="4"/>
        <v>8.75</v>
      </c>
      <c r="J30" s="91">
        <v>4</v>
      </c>
      <c r="K30" s="33">
        <v>49</v>
      </c>
      <c r="L30" s="33">
        <v>172</v>
      </c>
      <c r="M30" s="33">
        <v>1201</v>
      </c>
      <c r="N30" s="91">
        <f t="shared" si="0"/>
        <v>539</v>
      </c>
      <c r="O30" s="312">
        <f t="shared" si="5"/>
        <v>24.510204081632654</v>
      </c>
      <c r="P30" s="344">
        <f t="shared" si="6"/>
        <v>2.2282003710575138</v>
      </c>
    </row>
    <row r="31" spans="2:16" ht="15" x14ac:dyDescent="0.2">
      <c r="B31" s="342" t="s">
        <v>107</v>
      </c>
      <c r="C31" s="58" t="s">
        <v>108</v>
      </c>
      <c r="D31" s="158" t="s">
        <v>326</v>
      </c>
      <c r="E31" s="310">
        <v>11.9</v>
      </c>
      <c r="F31" s="33">
        <v>4</v>
      </c>
      <c r="G31" s="33">
        <v>30</v>
      </c>
      <c r="H31" s="91">
        <f t="shared" si="3"/>
        <v>23.8</v>
      </c>
      <c r="I31" s="91">
        <f t="shared" si="4"/>
        <v>7.5</v>
      </c>
      <c r="J31" s="91">
        <v>4</v>
      </c>
      <c r="K31" s="33">
        <v>46</v>
      </c>
      <c r="L31" s="33">
        <v>230</v>
      </c>
      <c r="M31" s="33">
        <v>1856</v>
      </c>
      <c r="N31" s="91">
        <f t="shared" si="0"/>
        <v>547.4</v>
      </c>
      <c r="O31" s="312">
        <f t="shared" si="5"/>
        <v>40.347826086956523</v>
      </c>
      <c r="P31" s="344">
        <f t="shared" si="6"/>
        <v>3.3905736207526491</v>
      </c>
    </row>
    <row r="32" spans="2:16" ht="15" x14ac:dyDescent="0.2">
      <c r="B32" s="342" t="s">
        <v>81</v>
      </c>
      <c r="C32" s="58" t="s">
        <v>327</v>
      </c>
      <c r="D32" s="158" t="s">
        <v>326</v>
      </c>
      <c r="E32" s="310">
        <v>12</v>
      </c>
      <c r="F32" s="33">
        <v>12</v>
      </c>
      <c r="G32" s="33">
        <v>40</v>
      </c>
      <c r="H32" s="91">
        <f t="shared" si="3"/>
        <v>18</v>
      </c>
      <c r="I32" s="91">
        <f t="shared" si="4"/>
        <v>3.3333333333333335</v>
      </c>
      <c r="J32" s="91">
        <f>60/I32</f>
        <v>18</v>
      </c>
      <c r="K32" s="33">
        <v>121</v>
      </c>
      <c r="L32" s="33">
        <v>685</v>
      </c>
      <c r="M32" s="33">
        <v>4134</v>
      </c>
      <c r="N32" s="91">
        <f t="shared" si="0"/>
        <v>1452</v>
      </c>
      <c r="O32" s="312">
        <f t="shared" si="5"/>
        <v>34.165289256198349</v>
      </c>
      <c r="P32" s="344">
        <f t="shared" si="6"/>
        <v>2.8471074380165291</v>
      </c>
    </row>
    <row r="33" spans="2:16" ht="13.5" thickBot="1" x14ac:dyDescent="0.25">
      <c r="B33" s="674" t="s">
        <v>26</v>
      </c>
      <c r="C33" s="675"/>
      <c r="D33" s="675"/>
      <c r="E33" s="205">
        <v>24</v>
      </c>
      <c r="F33" s="211">
        <f>SUM(F6:F32)</f>
        <v>151</v>
      </c>
      <c r="G33" s="206" t="s">
        <v>0</v>
      </c>
      <c r="H33" s="206" t="s">
        <v>0</v>
      </c>
      <c r="I33" s="208" t="s">
        <v>0</v>
      </c>
      <c r="J33" s="211">
        <f>SUM(J6:J32)</f>
        <v>144.33333333333334</v>
      </c>
      <c r="K33" s="211">
        <f>SUM(K6:K32)</f>
        <v>1121</v>
      </c>
      <c r="L33" s="211">
        <f>SUM(L6:L32)</f>
        <v>6832</v>
      </c>
      <c r="M33" s="211">
        <f>SUM(M6:M32)</f>
        <v>44182</v>
      </c>
      <c r="N33" s="211">
        <f>SUM(N6:N32)</f>
        <v>21597.400000000005</v>
      </c>
      <c r="O33" s="345">
        <f>SUM(M33/K33)</f>
        <v>39.413024085637822</v>
      </c>
      <c r="P33" s="346">
        <f>SUM(M33/N33)</f>
        <v>2.0457092057377273</v>
      </c>
    </row>
    <row r="34" spans="2:16" ht="13.5" thickBot="1" x14ac:dyDescent="0.25"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6" x14ac:dyDescent="0.2">
      <c r="B35" s="347" t="s">
        <v>334</v>
      </c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9"/>
      <c r="O35" s="350"/>
      <c r="P35" s="351"/>
    </row>
    <row r="36" spans="2:16" x14ac:dyDescent="0.2">
      <c r="B36" s="665" t="s">
        <v>2</v>
      </c>
      <c r="C36" s="680" t="s">
        <v>3</v>
      </c>
      <c r="D36" s="10"/>
      <c r="E36" s="189" t="s">
        <v>15</v>
      </c>
      <c r="F36" s="189" t="s">
        <v>4</v>
      </c>
      <c r="G36" s="189" t="s">
        <v>5</v>
      </c>
      <c r="H36" s="189" t="s">
        <v>6</v>
      </c>
      <c r="I36" s="189" t="s">
        <v>7</v>
      </c>
      <c r="J36" s="189" t="s">
        <v>8</v>
      </c>
      <c r="K36" s="189" t="s">
        <v>9</v>
      </c>
      <c r="L36" s="189" t="s">
        <v>10</v>
      </c>
      <c r="M36" s="189" t="s">
        <v>11</v>
      </c>
      <c r="N36" s="189" t="s">
        <v>16</v>
      </c>
      <c r="O36" s="48" t="s">
        <v>218</v>
      </c>
      <c r="P36" s="338" t="s">
        <v>29</v>
      </c>
    </row>
    <row r="37" spans="2:16" x14ac:dyDescent="0.2">
      <c r="B37" s="666"/>
      <c r="C37" s="669"/>
      <c r="D37" s="11" t="s">
        <v>72</v>
      </c>
      <c r="E37" s="190" t="s">
        <v>12</v>
      </c>
      <c r="F37" s="190" t="s">
        <v>13</v>
      </c>
      <c r="G37" s="190" t="s">
        <v>14</v>
      </c>
      <c r="H37" s="190" t="s">
        <v>1</v>
      </c>
      <c r="I37" s="190" t="s">
        <v>14</v>
      </c>
      <c r="J37" s="190" t="s">
        <v>13</v>
      </c>
      <c r="K37" s="190" t="s">
        <v>13</v>
      </c>
      <c r="L37" s="190" t="s">
        <v>13</v>
      </c>
      <c r="M37" s="190" t="s">
        <v>13</v>
      </c>
      <c r="N37" s="190" t="s">
        <v>12</v>
      </c>
      <c r="O37" s="52"/>
      <c r="P37" s="339"/>
    </row>
    <row r="38" spans="2:16" ht="15" x14ac:dyDescent="0.2">
      <c r="B38" s="340" t="s">
        <v>77</v>
      </c>
      <c r="C38" s="308" t="s">
        <v>78</v>
      </c>
      <c r="D38" s="167" t="s">
        <v>247</v>
      </c>
      <c r="E38" s="59">
        <v>20</v>
      </c>
      <c r="F38" s="314">
        <v>10</v>
      </c>
      <c r="G38" s="314">
        <v>40</v>
      </c>
      <c r="H38" s="315">
        <f t="shared" ref="H38:H60" si="7">E38/(G38/60)</f>
        <v>30</v>
      </c>
      <c r="I38" s="315">
        <f t="shared" ref="I38:I60" si="8">G38/F38</f>
        <v>4</v>
      </c>
      <c r="J38" s="315">
        <f>60/I38</f>
        <v>15</v>
      </c>
      <c r="K38" s="314">
        <v>44</v>
      </c>
      <c r="L38" s="314">
        <v>371</v>
      </c>
      <c r="M38" s="314">
        <v>2010</v>
      </c>
      <c r="N38" s="315">
        <f t="shared" ref="N38:N60" si="9">E38*K38</f>
        <v>880</v>
      </c>
      <c r="O38" s="316">
        <f t="shared" ref="O38:O42" si="10">SUM(M38/K38)</f>
        <v>45.68181818181818</v>
      </c>
      <c r="P38" s="352">
        <f>SUM(M38/N38)</f>
        <v>2.2840909090909092</v>
      </c>
    </row>
    <row r="39" spans="2:16" ht="15" x14ac:dyDescent="0.2">
      <c r="B39" s="342" t="s">
        <v>94</v>
      </c>
      <c r="C39" s="58" t="s">
        <v>95</v>
      </c>
      <c r="D39" s="167" t="s">
        <v>247</v>
      </c>
      <c r="E39" s="59">
        <v>41</v>
      </c>
      <c r="F39" s="314">
        <v>5</v>
      </c>
      <c r="G39" s="314">
        <v>80</v>
      </c>
      <c r="H39" s="315">
        <f t="shared" si="7"/>
        <v>30.75</v>
      </c>
      <c r="I39" s="315">
        <f t="shared" si="8"/>
        <v>16</v>
      </c>
      <c r="J39" s="317">
        <v>3</v>
      </c>
      <c r="K39" s="314">
        <v>20</v>
      </c>
      <c r="L39" s="314">
        <v>175</v>
      </c>
      <c r="M39" s="314">
        <v>912</v>
      </c>
      <c r="N39" s="315">
        <f t="shared" si="9"/>
        <v>820</v>
      </c>
      <c r="O39" s="316">
        <f>SUM(M39/K39)</f>
        <v>45.6</v>
      </c>
      <c r="P39" s="352">
        <f t="shared" ref="P39:P60" si="11">SUM(M39/N39)</f>
        <v>1.1121951219512196</v>
      </c>
    </row>
    <row r="40" spans="2:16" ht="15" x14ac:dyDescent="0.2">
      <c r="B40" s="342" t="s">
        <v>92</v>
      </c>
      <c r="C40" s="58" t="s">
        <v>93</v>
      </c>
      <c r="D40" s="167" t="s">
        <v>247</v>
      </c>
      <c r="E40" s="59">
        <v>27</v>
      </c>
      <c r="F40" s="314">
        <v>4</v>
      </c>
      <c r="G40" s="314">
        <v>55</v>
      </c>
      <c r="H40" s="315">
        <f t="shared" si="7"/>
        <v>29.454545454545457</v>
      </c>
      <c r="I40" s="315">
        <f t="shared" si="8"/>
        <v>13.75</v>
      </c>
      <c r="J40" s="317">
        <v>3</v>
      </c>
      <c r="K40" s="314">
        <v>18</v>
      </c>
      <c r="L40" s="314">
        <v>244</v>
      </c>
      <c r="M40" s="314">
        <v>915</v>
      </c>
      <c r="N40" s="315">
        <f t="shared" si="9"/>
        <v>486</v>
      </c>
      <c r="O40" s="316">
        <f t="shared" si="10"/>
        <v>50.833333333333336</v>
      </c>
      <c r="P40" s="352">
        <f t="shared" si="11"/>
        <v>1.882716049382716</v>
      </c>
    </row>
    <row r="41" spans="2:16" ht="15" x14ac:dyDescent="0.2">
      <c r="B41" s="342" t="s">
        <v>100</v>
      </c>
      <c r="C41" s="58" t="s">
        <v>101</v>
      </c>
      <c r="D41" s="167" t="s">
        <v>247</v>
      </c>
      <c r="E41" s="59">
        <v>49.8</v>
      </c>
      <c r="F41" s="314">
        <v>5</v>
      </c>
      <c r="G41" s="314">
        <v>80</v>
      </c>
      <c r="H41" s="315">
        <f t="shared" si="7"/>
        <v>37.35</v>
      </c>
      <c r="I41" s="315">
        <f t="shared" si="8"/>
        <v>16</v>
      </c>
      <c r="J41" s="317">
        <v>4</v>
      </c>
      <c r="K41" s="314">
        <v>22</v>
      </c>
      <c r="L41" s="314">
        <v>286</v>
      </c>
      <c r="M41" s="314">
        <v>1050</v>
      </c>
      <c r="N41" s="315">
        <f t="shared" si="9"/>
        <v>1095.5999999999999</v>
      </c>
      <c r="O41" s="316">
        <f t="shared" si="10"/>
        <v>47.727272727272727</v>
      </c>
      <c r="P41" s="352">
        <f t="shared" si="11"/>
        <v>0.95837897042716325</v>
      </c>
    </row>
    <row r="42" spans="2:16" ht="15" x14ac:dyDescent="0.2">
      <c r="B42" s="342" t="s">
        <v>96</v>
      </c>
      <c r="C42" s="58" t="s">
        <v>97</v>
      </c>
      <c r="D42" s="167" t="s">
        <v>247</v>
      </c>
      <c r="E42" s="59">
        <v>21</v>
      </c>
      <c r="F42" s="314">
        <v>10</v>
      </c>
      <c r="G42" s="314">
        <v>40</v>
      </c>
      <c r="H42" s="315">
        <f t="shared" si="7"/>
        <v>31.5</v>
      </c>
      <c r="I42" s="315">
        <f t="shared" si="8"/>
        <v>4</v>
      </c>
      <c r="J42" s="317">
        <f>60/I42</f>
        <v>15</v>
      </c>
      <c r="K42" s="314">
        <v>74</v>
      </c>
      <c r="L42" s="314">
        <v>586</v>
      </c>
      <c r="M42" s="314">
        <v>4321</v>
      </c>
      <c r="N42" s="315">
        <f t="shared" si="9"/>
        <v>1554</v>
      </c>
      <c r="O42" s="316">
        <f t="shared" si="10"/>
        <v>58.391891891891895</v>
      </c>
      <c r="P42" s="352">
        <f t="shared" si="11"/>
        <v>2.7805662805662807</v>
      </c>
    </row>
    <row r="43" spans="2:16" ht="15" x14ac:dyDescent="0.2">
      <c r="B43" s="342" t="s">
        <v>75</v>
      </c>
      <c r="C43" s="58" t="s">
        <v>76</v>
      </c>
      <c r="D43" s="167" t="s">
        <v>247</v>
      </c>
      <c r="E43" s="59">
        <v>20</v>
      </c>
      <c r="F43" s="314">
        <v>9</v>
      </c>
      <c r="G43" s="314">
        <v>45</v>
      </c>
      <c r="H43" s="315">
        <f t="shared" si="7"/>
        <v>26.666666666666668</v>
      </c>
      <c r="I43" s="315">
        <f t="shared" si="8"/>
        <v>5</v>
      </c>
      <c r="J43" s="317">
        <v>6</v>
      </c>
      <c r="K43" s="314">
        <v>46</v>
      </c>
      <c r="L43" s="314">
        <v>221</v>
      </c>
      <c r="M43" s="314">
        <v>2112</v>
      </c>
      <c r="N43" s="315">
        <f t="shared" si="9"/>
        <v>920</v>
      </c>
      <c r="O43" s="318">
        <f t="shared" ref="O43:O59" si="12">SUM(M43/K43)</f>
        <v>45.913043478260867</v>
      </c>
      <c r="P43" s="353">
        <f t="shared" si="11"/>
        <v>2.2956521739130435</v>
      </c>
    </row>
    <row r="44" spans="2:16" ht="15" x14ac:dyDescent="0.2">
      <c r="B44" s="342" t="s">
        <v>73</v>
      </c>
      <c r="C44" s="58" t="s">
        <v>74</v>
      </c>
      <c r="D44" s="167" t="s">
        <v>247</v>
      </c>
      <c r="E44" s="59">
        <v>44</v>
      </c>
      <c r="F44" s="314">
        <v>12</v>
      </c>
      <c r="G44" s="314">
        <v>80</v>
      </c>
      <c r="H44" s="315">
        <f t="shared" si="7"/>
        <v>33</v>
      </c>
      <c r="I44" s="315">
        <f t="shared" si="8"/>
        <v>6.666666666666667</v>
      </c>
      <c r="J44" s="317">
        <v>4</v>
      </c>
      <c r="K44" s="314">
        <v>68</v>
      </c>
      <c r="L44" s="314">
        <v>322</v>
      </c>
      <c r="M44" s="314">
        <v>4057</v>
      </c>
      <c r="N44" s="315">
        <f t="shared" si="9"/>
        <v>2992</v>
      </c>
      <c r="O44" s="318">
        <f t="shared" si="12"/>
        <v>59.661764705882355</v>
      </c>
      <c r="P44" s="353">
        <f t="shared" si="11"/>
        <v>1.3559491978609626</v>
      </c>
    </row>
    <row r="45" spans="2:16" ht="15" x14ac:dyDescent="0.2">
      <c r="B45" s="342" t="s">
        <v>114</v>
      </c>
      <c r="C45" s="58" t="s">
        <v>229</v>
      </c>
      <c r="D45" s="167" t="s">
        <v>247</v>
      </c>
      <c r="E45" s="59">
        <v>18</v>
      </c>
      <c r="F45" s="314">
        <v>9</v>
      </c>
      <c r="G45" s="314">
        <v>40</v>
      </c>
      <c r="H45" s="315">
        <f t="shared" si="7"/>
        <v>27</v>
      </c>
      <c r="I45" s="315">
        <f t="shared" si="8"/>
        <v>4.4444444444444446</v>
      </c>
      <c r="J45" s="317">
        <v>10</v>
      </c>
      <c r="K45" s="314">
        <v>78</v>
      </c>
      <c r="L45" s="314">
        <v>562</v>
      </c>
      <c r="M45" s="314">
        <v>3316</v>
      </c>
      <c r="N45" s="315">
        <f t="shared" si="9"/>
        <v>1404</v>
      </c>
      <c r="O45" s="318">
        <f t="shared" si="12"/>
        <v>42.512820512820511</v>
      </c>
      <c r="P45" s="353">
        <f t="shared" si="11"/>
        <v>2.3618233618233617</v>
      </c>
    </row>
    <row r="46" spans="2:16" ht="15" x14ac:dyDescent="0.2">
      <c r="B46" s="342" t="s">
        <v>231</v>
      </c>
      <c r="C46" s="58" t="s">
        <v>230</v>
      </c>
      <c r="D46" s="167" t="s">
        <v>247</v>
      </c>
      <c r="E46" s="59">
        <v>15</v>
      </c>
      <c r="F46" s="314">
        <v>1</v>
      </c>
      <c r="G46" s="314">
        <v>40</v>
      </c>
      <c r="H46" s="315">
        <f t="shared" si="7"/>
        <v>22.5</v>
      </c>
      <c r="I46" s="315">
        <f t="shared" si="8"/>
        <v>40</v>
      </c>
      <c r="J46" s="317">
        <v>1</v>
      </c>
      <c r="K46" s="314">
        <v>8</v>
      </c>
      <c r="L46" s="314">
        <v>49</v>
      </c>
      <c r="M46" s="314">
        <v>275</v>
      </c>
      <c r="N46" s="315">
        <f t="shared" si="9"/>
        <v>120</v>
      </c>
      <c r="O46" s="318">
        <f t="shared" si="12"/>
        <v>34.375</v>
      </c>
      <c r="P46" s="353">
        <f t="shared" si="11"/>
        <v>2.2916666666666665</v>
      </c>
    </row>
    <row r="47" spans="2:16" ht="15" x14ac:dyDescent="0.2">
      <c r="B47" s="342" t="s">
        <v>91</v>
      </c>
      <c r="C47" s="58" t="s">
        <v>232</v>
      </c>
      <c r="D47" s="167" t="s">
        <v>247</v>
      </c>
      <c r="E47" s="59">
        <v>15.4</v>
      </c>
      <c r="F47" s="314">
        <v>3</v>
      </c>
      <c r="G47" s="314">
        <v>35</v>
      </c>
      <c r="H47" s="315">
        <f t="shared" si="7"/>
        <v>26.4</v>
      </c>
      <c r="I47" s="315">
        <f t="shared" si="8"/>
        <v>11.666666666666666</v>
      </c>
      <c r="J47" s="317">
        <v>3</v>
      </c>
      <c r="K47" s="314">
        <v>26</v>
      </c>
      <c r="L47" s="314">
        <v>109</v>
      </c>
      <c r="M47" s="314">
        <v>921</v>
      </c>
      <c r="N47" s="315">
        <f t="shared" si="9"/>
        <v>400.40000000000003</v>
      </c>
      <c r="O47" s="318">
        <f t="shared" si="12"/>
        <v>35.42307692307692</v>
      </c>
      <c r="P47" s="353">
        <f t="shared" si="11"/>
        <v>2.3001998001997999</v>
      </c>
    </row>
    <row r="48" spans="2:16" ht="15" x14ac:dyDescent="0.2">
      <c r="B48" s="342" t="s">
        <v>90</v>
      </c>
      <c r="C48" s="58" t="s">
        <v>233</v>
      </c>
      <c r="D48" s="167" t="s">
        <v>247</v>
      </c>
      <c r="E48" s="59">
        <v>15</v>
      </c>
      <c r="F48" s="314">
        <v>5</v>
      </c>
      <c r="G48" s="314">
        <v>35</v>
      </c>
      <c r="H48" s="315">
        <f t="shared" si="7"/>
        <v>25.714285714285712</v>
      </c>
      <c r="I48" s="315">
        <f t="shared" si="8"/>
        <v>7</v>
      </c>
      <c r="J48" s="317">
        <v>4</v>
      </c>
      <c r="K48" s="314">
        <v>54</v>
      </c>
      <c r="L48" s="314">
        <v>165</v>
      </c>
      <c r="M48" s="314">
        <v>2016</v>
      </c>
      <c r="N48" s="315">
        <f t="shared" si="9"/>
        <v>810</v>
      </c>
      <c r="O48" s="318">
        <f t="shared" si="12"/>
        <v>37.333333333333336</v>
      </c>
      <c r="P48" s="353">
        <f t="shared" si="11"/>
        <v>2.4888888888888889</v>
      </c>
    </row>
    <row r="49" spans="2:16" ht="15" x14ac:dyDescent="0.2">
      <c r="B49" s="342" t="s">
        <v>88</v>
      </c>
      <c r="C49" s="58" t="s">
        <v>89</v>
      </c>
      <c r="D49" s="167" t="s">
        <v>247</v>
      </c>
      <c r="E49" s="59">
        <v>16.899999999999999</v>
      </c>
      <c r="F49" s="314">
        <v>11</v>
      </c>
      <c r="G49" s="314">
        <v>40</v>
      </c>
      <c r="H49" s="315">
        <f t="shared" si="7"/>
        <v>25.349999999999998</v>
      </c>
      <c r="I49" s="315">
        <f t="shared" si="8"/>
        <v>3.6363636363636362</v>
      </c>
      <c r="J49" s="317">
        <v>19</v>
      </c>
      <c r="K49" s="314">
        <v>84</v>
      </c>
      <c r="L49" s="314">
        <v>588</v>
      </c>
      <c r="M49" s="314">
        <v>3294</v>
      </c>
      <c r="N49" s="315">
        <f t="shared" si="9"/>
        <v>1419.6</v>
      </c>
      <c r="O49" s="318">
        <f t="shared" si="12"/>
        <v>39.214285714285715</v>
      </c>
      <c r="P49" s="353">
        <f t="shared" si="11"/>
        <v>2.3203719357565511</v>
      </c>
    </row>
    <row r="50" spans="2:16" ht="15" x14ac:dyDescent="0.2">
      <c r="B50" s="342" t="s">
        <v>79</v>
      </c>
      <c r="C50" s="58" t="s">
        <v>80</v>
      </c>
      <c r="D50" s="167" t="s">
        <v>247</v>
      </c>
      <c r="E50" s="59">
        <v>54</v>
      </c>
      <c r="F50" s="314">
        <v>4</v>
      </c>
      <c r="G50" s="314">
        <v>70</v>
      </c>
      <c r="H50" s="315">
        <f t="shared" si="7"/>
        <v>46.285714285714285</v>
      </c>
      <c r="I50" s="315">
        <f t="shared" si="8"/>
        <v>17.5</v>
      </c>
      <c r="J50" s="317">
        <v>4</v>
      </c>
      <c r="K50" s="314">
        <v>12</v>
      </c>
      <c r="L50" s="314">
        <v>180</v>
      </c>
      <c r="M50" s="314">
        <v>698</v>
      </c>
      <c r="N50" s="315">
        <f t="shared" si="9"/>
        <v>648</v>
      </c>
      <c r="O50" s="318">
        <f t="shared" si="12"/>
        <v>58.166666666666664</v>
      </c>
      <c r="P50" s="353">
        <f t="shared" si="11"/>
        <v>1.0771604938271604</v>
      </c>
    </row>
    <row r="51" spans="2:16" ht="15" x14ac:dyDescent="0.2">
      <c r="B51" s="342" t="s">
        <v>110</v>
      </c>
      <c r="C51" s="58" t="s">
        <v>234</v>
      </c>
      <c r="D51" s="167" t="s">
        <v>247</v>
      </c>
      <c r="E51" s="59">
        <v>20</v>
      </c>
      <c r="F51" s="314">
        <v>1</v>
      </c>
      <c r="G51" s="314">
        <v>40</v>
      </c>
      <c r="H51" s="315">
        <f t="shared" si="7"/>
        <v>30</v>
      </c>
      <c r="I51" s="315">
        <f t="shared" si="8"/>
        <v>40</v>
      </c>
      <c r="J51" s="317">
        <v>2</v>
      </c>
      <c r="K51" s="314">
        <v>14</v>
      </c>
      <c r="L51" s="314">
        <v>88</v>
      </c>
      <c r="M51" s="314">
        <v>424</v>
      </c>
      <c r="N51" s="315">
        <f t="shared" si="9"/>
        <v>280</v>
      </c>
      <c r="O51" s="318">
        <f t="shared" si="12"/>
        <v>30.285714285714285</v>
      </c>
      <c r="P51" s="353">
        <f t="shared" si="11"/>
        <v>1.5142857142857142</v>
      </c>
    </row>
    <row r="52" spans="2:16" ht="15" x14ac:dyDescent="0.2">
      <c r="B52" s="342" t="s">
        <v>85</v>
      </c>
      <c r="C52" s="58" t="s">
        <v>86</v>
      </c>
      <c r="D52" s="167" t="s">
        <v>247</v>
      </c>
      <c r="E52" s="59">
        <v>16.2</v>
      </c>
      <c r="F52" s="314">
        <v>4</v>
      </c>
      <c r="G52" s="314">
        <v>45</v>
      </c>
      <c r="H52" s="315">
        <f t="shared" si="7"/>
        <v>21.599999999999998</v>
      </c>
      <c r="I52" s="315">
        <f t="shared" si="8"/>
        <v>11.25</v>
      </c>
      <c r="J52" s="317">
        <v>5</v>
      </c>
      <c r="K52" s="314">
        <v>38</v>
      </c>
      <c r="L52" s="314">
        <v>320</v>
      </c>
      <c r="M52" s="314">
        <v>1614</v>
      </c>
      <c r="N52" s="315">
        <f t="shared" si="9"/>
        <v>615.6</v>
      </c>
      <c r="O52" s="318">
        <f t="shared" si="12"/>
        <v>42.473684210526315</v>
      </c>
      <c r="P52" s="353">
        <f t="shared" si="11"/>
        <v>2.6218323586744638</v>
      </c>
    </row>
    <row r="53" spans="2:16" ht="15" x14ac:dyDescent="0.2">
      <c r="B53" s="342" t="s">
        <v>111</v>
      </c>
      <c r="C53" s="58" t="s">
        <v>112</v>
      </c>
      <c r="D53" s="167" t="s">
        <v>247</v>
      </c>
      <c r="E53" s="59">
        <v>11</v>
      </c>
      <c r="F53" s="314">
        <v>3</v>
      </c>
      <c r="G53" s="314">
        <v>30</v>
      </c>
      <c r="H53" s="315">
        <f t="shared" si="7"/>
        <v>22</v>
      </c>
      <c r="I53" s="315">
        <f t="shared" si="8"/>
        <v>10</v>
      </c>
      <c r="J53" s="317">
        <v>3</v>
      </c>
      <c r="K53" s="314">
        <v>23</v>
      </c>
      <c r="L53" s="314">
        <v>217</v>
      </c>
      <c r="M53" s="314">
        <v>838</v>
      </c>
      <c r="N53" s="315">
        <f t="shared" si="9"/>
        <v>253</v>
      </c>
      <c r="O53" s="318">
        <f t="shared" si="12"/>
        <v>36.434782608695649</v>
      </c>
      <c r="P53" s="353">
        <f t="shared" si="11"/>
        <v>3.3122529644268774</v>
      </c>
    </row>
    <row r="54" spans="2:16" ht="15" x14ac:dyDescent="0.2">
      <c r="B54" s="342" t="s">
        <v>109</v>
      </c>
      <c r="C54" s="58" t="s">
        <v>236</v>
      </c>
      <c r="D54" s="167" t="s">
        <v>247</v>
      </c>
      <c r="E54" s="59">
        <v>14</v>
      </c>
      <c r="F54" s="314">
        <v>9</v>
      </c>
      <c r="G54" s="314">
        <v>40</v>
      </c>
      <c r="H54" s="315">
        <f t="shared" si="7"/>
        <v>21</v>
      </c>
      <c r="I54" s="315">
        <f t="shared" si="8"/>
        <v>4.4444444444444446</v>
      </c>
      <c r="J54" s="317">
        <v>7</v>
      </c>
      <c r="K54" s="314">
        <v>89</v>
      </c>
      <c r="L54" s="314">
        <v>539</v>
      </c>
      <c r="M54" s="314">
        <v>3401</v>
      </c>
      <c r="N54" s="315">
        <f t="shared" si="9"/>
        <v>1246</v>
      </c>
      <c r="O54" s="318">
        <f t="shared" si="12"/>
        <v>38.213483146067418</v>
      </c>
      <c r="P54" s="353">
        <f t="shared" si="11"/>
        <v>2.7295345104333868</v>
      </c>
    </row>
    <row r="55" spans="2:16" ht="15" x14ac:dyDescent="0.2">
      <c r="B55" s="342" t="s">
        <v>103</v>
      </c>
      <c r="C55" s="58" t="s">
        <v>104</v>
      </c>
      <c r="D55" s="167" t="s">
        <v>247</v>
      </c>
      <c r="E55" s="59">
        <v>11</v>
      </c>
      <c r="F55" s="314">
        <v>5</v>
      </c>
      <c r="G55" s="314">
        <v>35</v>
      </c>
      <c r="H55" s="315">
        <f t="shared" si="7"/>
        <v>18.857142857142858</v>
      </c>
      <c r="I55" s="315">
        <f t="shared" si="8"/>
        <v>7</v>
      </c>
      <c r="J55" s="317">
        <v>4</v>
      </c>
      <c r="K55" s="314">
        <v>58</v>
      </c>
      <c r="L55" s="314">
        <v>263</v>
      </c>
      <c r="M55" s="314">
        <v>2016</v>
      </c>
      <c r="N55" s="315">
        <f t="shared" si="9"/>
        <v>638</v>
      </c>
      <c r="O55" s="318">
        <f t="shared" si="12"/>
        <v>34.758620689655174</v>
      </c>
      <c r="P55" s="353">
        <f t="shared" si="11"/>
        <v>3.1598746081504703</v>
      </c>
    </row>
    <row r="56" spans="2:16" ht="15" x14ac:dyDescent="0.2">
      <c r="B56" s="342" t="s">
        <v>105</v>
      </c>
      <c r="C56" s="58" t="s">
        <v>106</v>
      </c>
      <c r="D56" s="167" t="s">
        <v>247</v>
      </c>
      <c r="E56" s="59">
        <v>13.3</v>
      </c>
      <c r="F56" s="314">
        <v>3</v>
      </c>
      <c r="G56" s="314">
        <v>40</v>
      </c>
      <c r="H56" s="315">
        <f t="shared" si="7"/>
        <v>19.950000000000003</v>
      </c>
      <c r="I56" s="315">
        <f t="shared" si="8"/>
        <v>13.333333333333334</v>
      </c>
      <c r="J56" s="317">
        <v>3</v>
      </c>
      <c r="K56" s="314">
        <v>44</v>
      </c>
      <c r="L56" s="314">
        <v>174</v>
      </c>
      <c r="M56" s="314">
        <v>1715</v>
      </c>
      <c r="N56" s="315">
        <f t="shared" si="9"/>
        <v>585.20000000000005</v>
      </c>
      <c r="O56" s="318">
        <f t="shared" si="12"/>
        <v>38.977272727272727</v>
      </c>
      <c r="P56" s="353">
        <f t="shared" si="11"/>
        <v>2.9306220095693778</v>
      </c>
    </row>
    <row r="57" spans="2:16" ht="15" x14ac:dyDescent="0.2">
      <c r="B57" s="342" t="s">
        <v>113</v>
      </c>
      <c r="C57" s="58" t="s">
        <v>237</v>
      </c>
      <c r="D57" s="167" t="s">
        <v>247</v>
      </c>
      <c r="E57" s="59">
        <v>12.8</v>
      </c>
      <c r="F57" s="314">
        <v>1</v>
      </c>
      <c r="G57" s="314">
        <v>45</v>
      </c>
      <c r="H57" s="315">
        <f t="shared" si="7"/>
        <v>17.066666666666666</v>
      </c>
      <c r="I57" s="315">
        <f t="shared" si="8"/>
        <v>45</v>
      </c>
      <c r="J57" s="317">
        <v>1</v>
      </c>
      <c r="K57" s="314">
        <v>14</v>
      </c>
      <c r="L57" s="314">
        <v>56</v>
      </c>
      <c r="M57" s="314">
        <v>413</v>
      </c>
      <c r="N57" s="315">
        <f t="shared" si="9"/>
        <v>179.20000000000002</v>
      </c>
      <c r="O57" s="318">
        <f t="shared" si="12"/>
        <v>29.5</v>
      </c>
      <c r="P57" s="353">
        <f t="shared" si="11"/>
        <v>2.3046875</v>
      </c>
    </row>
    <row r="58" spans="2:16" ht="15" x14ac:dyDescent="0.2">
      <c r="B58" s="342" t="s">
        <v>83</v>
      </c>
      <c r="C58" s="58" t="s">
        <v>84</v>
      </c>
      <c r="D58" s="167" t="s">
        <v>247</v>
      </c>
      <c r="E58" s="57">
        <v>11</v>
      </c>
      <c r="F58" s="314">
        <v>3</v>
      </c>
      <c r="G58" s="314">
        <v>35</v>
      </c>
      <c r="H58" s="315">
        <f t="shared" si="7"/>
        <v>18.857142857142858</v>
      </c>
      <c r="I58" s="315">
        <f t="shared" si="8"/>
        <v>11.666666666666666</v>
      </c>
      <c r="J58" s="317">
        <v>4</v>
      </c>
      <c r="K58" s="314">
        <v>36</v>
      </c>
      <c r="L58" s="314">
        <v>172</v>
      </c>
      <c r="M58" s="314">
        <v>1201</v>
      </c>
      <c r="N58" s="315">
        <f t="shared" si="9"/>
        <v>396</v>
      </c>
      <c r="O58" s="318">
        <f t="shared" si="12"/>
        <v>33.361111111111114</v>
      </c>
      <c r="P58" s="353">
        <f t="shared" si="11"/>
        <v>3.0328282828282829</v>
      </c>
    </row>
    <row r="59" spans="2:16" ht="15" x14ac:dyDescent="0.2">
      <c r="B59" s="342" t="s">
        <v>107</v>
      </c>
      <c r="C59" s="58" t="s">
        <v>108</v>
      </c>
      <c r="D59" s="167" t="s">
        <v>247</v>
      </c>
      <c r="E59" s="59">
        <v>11.9</v>
      </c>
      <c r="F59" s="314">
        <v>4</v>
      </c>
      <c r="G59" s="314">
        <v>30</v>
      </c>
      <c r="H59" s="315">
        <f t="shared" si="7"/>
        <v>23.8</v>
      </c>
      <c r="I59" s="315">
        <f t="shared" si="8"/>
        <v>7.5</v>
      </c>
      <c r="J59" s="317">
        <v>4</v>
      </c>
      <c r="K59" s="314">
        <v>46</v>
      </c>
      <c r="L59" s="314">
        <v>230</v>
      </c>
      <c r="M59" s="314">
        <v>1856</v>
      </c>
      <c r="N59" s="315">
        <f t="shared" si="9"/>
        <v>547.4</v>
      </c>
      <c r="O59" s="318">
        <f t="shared" si="12"/>
        <v>40.347826086956523</v>
      </c>
      <c r="P59" s="353">
        <f t="shared" si="11"/>
        <v>3.3905736207526491</v>
      </c>
    </row>
    <row r="60" spans="2:16" ht="15" x14ac:dyDescent="0.2">
      <c r="B60" s="342" t="s">
        <v>81</v>
      </c>
      <c r="C60" s="58" t="s">
        <v>82</v>
      </c>
      <c r="D60" s="167" t="s">
        <v>247</v>
      </c>
      <c r="E60" s="59">
        <v>12</v>
      </c>
      <c r="F60" s="314">
        <v>10</v>
      </c>
      <c r="G60" s="314">
        <v>40</v>
      </c>
      <c r="H60" s="315">
        <f t="shared" si="7"/>
        <v>18</v>
      </c>
      <c r="I60" s="315">
        <f t="shared" si="8"/>
        <v>4</v>
      </c>
      <c r="J60" s="317">
        <f>60/I60</f>
        <v>15</v>
      </c>
      <c r="K60" s="314">
        <v>104</v>
      </c>
      <c r="L60" s="314">
        <v>685</v>
      </c>
      <c r="M60" s="314">
        <v>4134</v>
      </c>
      <c r="N60" s="315">
        <f t="shared" si="9"/>
        <v>1248</v>
      </c>
      <c r="O60" s="318">
        <f t="shared" ref="O60" si="13">SUM(M60/K60)</f>
        <v>39.75</v>
      </c>
      <c r="P60" s="353">
        <f t="shared" si="11"/>
        <v>3.3125</v>
      </c>
    </row>
    <row r="61" spans="2:16" ht="15" x14ac:dyDescent="0.2">
      <c r="B61" s="354" t="s">
        <v>228</v>
      </c>
      <c r="C61" s="170" t="s">
        <v>227</v>
      </c>
      <c r="D61" s="71" t="s">
        <v>245</v>
      </c>
      <c r="E61" s="59"/>
      <c r="F61" s="314"/>
      <c r="G61" s="314"/>
      <c r="H61" s="315"/>
      <c r="I61" s="315"/>
      <c r="J61" s="317"/>
      <c r="K61" s="314"/>
      <c r="L61" s="314"/>
      <c r="M61" s="314"/>
      <c r="N61" s="315"/>
      <c r="O61" s="318"/>
      <c r="P61" s="353"/>
    </row>
    <row r="62" spans="2:16" ht="15" x14ac:dyDescent="0.2">
      <c r="B62" s="354" t="s">
        <v>102</v>
      </c>
      <c r="C62" s="170" t="s">
        <v>101</v>
      </c>
      <c r="D62" s="71" t="s">
        <v>245</v>
      </c>
      <c r="E62" s="59"/>
      <c r="F62" s="314"/>
      <c r="G62" s="314"/>
      <c r="H62" s="315"/>
      <c r="I62" s="315"/>
      <c r="J62" s="317"/>
      <c r="K62" s="314"/>
      <c r="L62" s="314"/>
      <c r="M62" s="314"/>
      <c r="N62" s="315"/>
      <c r="O62" s="318"/>
      <c r="P62" s="353"/>
    </row>
    <row r="63" spans="2:16" ht="15" x14ac:dyDescent="0.2">
      <c r="B63" s="354" t="s">
        <v>98</v>
      </c>
      <c r="C63" s="170" t="s">
        <v>99</v>
      </c>
      <c r="D63" s="71" t="s">
        <v>245</v>
      </c>
      <c r="E63" s="59"/>
      <c r="F63" s="314"/>
      <c r="G63" s="314"/>
      <c r="H63" s="315"/>
      <c r="I63" s="315"/>
      <c r="J63" s="317"/>
      <c r="K63" s="314"/>
      <c r="L63" s="314"/>
      <c r="M63" s="314"/>
      <c r="N63" s="315"/>
      <c r="O63" s="318"/>
      <c r="P63" s="353"/>
    </row>
    <row r="64" spans="2:16" ht="15" x14ac:dyDescent="0.2">
      <c r="B64" s="354" t="s">
        <v>87</v>
      </c>
      <c r="C64" s="170" t="s">
        <v>235</v>
      </c>
      <c r="D64" s="319" t="s">
        <v>335</v>
      </c>
      <c r="E64" s="57"/>
      <c r="F64" s="314"/>
      <c r="G64" s="314"/>
      <c r="H64" s="315"/>
      <c r="I64" s="315"/>
      <c r="J64" s="317"/>
      <c r="K64" s="314"/>
      <c r="L64" s="314"/>
      <c r="M64" s="314"/>
      <c r="N64" s="315"/>
      <c r="O64" s="318"/>
      <c r="P64" s="353"/>
    </row>
    <row r="65" spans="2:16" ht="15" thickBot="1" x14ac:dyDescent="0.25">
      <c r="B65" s="676" t="s">
        <v>26</v>
      </c>
      <c r="C65" s="677"/>
      <c r="D65" s="677"/>
      <c r="E65" s="355">
        <v>24</v>
      </c>
      <c r="F65" s="355">
        <f>SUM(F38:F64)</f>
        <v>131</v>
      </c>
      <c r="G65" s="355" t="s">
        <v>0</v>
      </c>
      <c r="H65" s="356" t="s">
        <v>0</v>
      </c>
      <c r="I65" s="356" t="s">
        <v>0</v>
      </c>
      <c r="J65" s="356">
        <f>SUM(J38:J64)</f>
        <v>139</v>
      </c>
      <c r="K65" s="355">
        <f>SUM(K38:K64)</f>
        <v>1020</v>
      </c>
      <c r="L65" s="355">
        <f>SUM(L38:L64)</f>
        <v>6602</v>
      </c>
      <c r="M65" s="355">
        <f>SUM(M38:M64)</f>
        <v>43509</v>
      </c>
      <c r="N65" s="355">
        <f>SUM(N38:N64)</f>
        <v>19538.000000000004</v>
      </c>
      <c r="O65" s="357">
        <f t="shared" ref="O65" si="14">SUM(M65/K65)</f>
        <v>42.655882352941177</v>
      </c>
      <c r="P65" s="358">
        <f t="shared" ref="P65" si="15">SUM(M65/N65)</f>
        <v>2.2268911864059775</v>
      </c>
    </row>
    <row r="66" spans="2:16" ht="13.5" thickBot="1" x14ac:dyDescent="0.25">
      <c r="B66" s="4"/>
      <c r="C66" s="5"/>
      <c r="D66" s="5"/>
      <c r="E66" s="6"/>
      <c r="F66" s="6"/>
      <c r="G66" s="6"/>
      <c r="H66" s="6"/>
      <c r="I66" s="7"/>
      <c r="J66" s="8"/>
      <c r="K66" s="8"/>
      <c r="L66" s="8"/>
      <c r="M66" s="9"/>
      <c r="N66" s="9"/>
    </row>
    <row r="67" spans="2:16" x14ac:dyDescent="0.2">
      <c r="B67" s="661" t="s">
        <v>336</v>
      </c>
      <c r="C67" s="662"/>
      <c r="D67" s="662"/>
      <c r="E67" s="662"/>
      <c r="F67" s="662"/>
      <c r="G67" s="662"/>
      <c r="H67" s="662"/>
      <c r="I67" s="662"/>
      <c r="J67" s="662"/>
      <c r="K67" s="662"/>
      <c r="L67" s="662"/>
      <c r="M67" s="662"/>
      <c r="N67" s="662"/>
      <c r="O67" s="350"/>
      <c r="P67" s="351"/>
    </row>
    <row r="68" spans="2:16" x14ac:dyDescent="0.2">
      <c r="B68" s="665" t="s">
        <v>2</v>
      </c>
      <c r="C68" s="680" t="s">
        <v>3</v>
      </c>
      <c r="D68" s="10"/>
      <c r="E68" s="189" t="s">
        <v>15</v>
      </c>
      <c r="F68" s="189" t="s">
        <v>4</v>
      </c>
      <c r="G68" s="189" t="s">
        <v>5</v>
      </c>
      <c r="H68" s="189" t="s">
        <v>6</v>
      </c>
      <c r="I68" s="189" t="s">
        <v>7</v>
      </c>
      <c r="J68" s="189" t="s">
        <v>8</v>
      </c>
      <c r="K68" s="189" t="s">
        <v>9</v>
      </c>
      <c r="L68" s="189" t="s">
        <v>10</v>
      </c>
      <c r="M68" s="189" t="s">
        <v>11</v>
      </c>
      <c r="N68" s="189" t="s">
        <v>16</v>
      </c>
      <c r="O68" s="48" t="s">
        <v>218</v>
      </c>
      <c r="P68" s="338" t="s">
        <v>29</v>
      </c>
    </row>
    <row r="69" spans="2:16" x14ac:dyDescent="0.2">
      <c r="B69" s="666"/>
      <c r="C69" s="669"/>
      <c r="D69" s="11" t="s">
        <v>72</v>
      </c>
      <c r="E69" s="190" t="s">
        <v>12</v>
      </c>
      <c r="F69" s="190" t="s">
        <v>13</v>
      </c>
      <c r="G69" s="190" t="s">
        <v>14</v>
      </c>
      <c r="H69" s="190" t="s">
        <v>1</v>
      </c>
      <c r="I69" s="190" t="s">
        <v>14</v>
      </c>
      <c r="J69" s="190" t="s">
        <v>13</v>
      </c>
      <c r="K69" s="190" t="s">
        <v>13</v>
      </c>
      <c r="L69" s="190" t="s">
        <v>13</v>
      </c>
      <c r="M69" s="190" t="s">
        <v>13</v>
      </c>
      <c r="N69" s="190" t="s">
        <v>12</v>
      </c>
      <c r="O69" s="52"/>
      <c r="P69" s="339"/>
    </row>
    <row r="70" spans="2:16" x14ac:dyDescent="0.2">
      <c r="B70" s="218"/>
      <c r="C70" s="190"/>
      <c r="D70" s="11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52"/>
      <c r="P70" s="339"/>
    </row>
    <row r="71" spans="2:16" ht="15" x14ac:dyDescent="0.25">
      <c r="B71" s="340"/>
      <c r="C71" s="147" t="s">
        <v>331</v>
      </c>
      <c r="D71" s="15"/>
      <c r="E71" s="320"/>
      <c r="F71" s="321"/>
      <c r="G71" s="321"/>
      <c r="H71" s="322"/>
      <c r="I71" s="322"/>
      <c r="J71" s="322"/>
      <c r="K71" s="321"/>
      <c r="L71" s="321"/>
      <c r="M71" s="321"/>
      <c r="N71" s="323"/>
      <c r="O71" s="324"/>
      <c r="P71" s="359"/>
    </row>
    <row r="72" spans="2:16" ht="15" x14ac:dyDescent="0.25">
      <c r="B72" s="342"/>
      <c r="C72" s="139" t="s">
        <v>306</v>
      </c>
      <c r="D72" s="15"/>
      <c r="E72" s="325"/>
      <c r="F72" s="321"/>
      <c r="G72" s="321"/>
      <c r="H72" s="322"/>
      <c r="I72" s="322"/>
      <c r="J72" s="322"/>
      <c r="K72" s="321"/>
      <c r="L72" s="321"/>
      <c r="M72" s="321"/>
      <c r="N72" s="323"/>
      <c r="O72" s="324"/>
      <c r="P72" s="359"/>
    </row>
    <row r="73" spans="2:16" ht="15" x14ac:dyDescent="0.2">
      <c r="B73" s="342" t="s">
        <v>358</v>
      </c>
      <c r="C73" s="326" t="s">
        <v>337</v>
      </c>
      <c r="D73" s="149" t="s">
        <v>301</v>
      </c>
      <c r="E73" s="327">
        <v>7</v>
      </c>
      <c r="F73" s="314">
        <v>8</v>
      </c>
      <c r="G73" s="314">
        <v>19</v>
      </c>
      <c r="H73" s="315">
        <f t="shared" ref="H73:H86" si="16">E73/(G73/60)</f>
        <v>22.105263157894736</v>
      </c>
      <c r="I73" s="315">
        <f t="shared" ref="I73:I74" si="17">G73/F73</f>
        <v>2.375</v>
      </c>
      <c r="J73" s="315">
        <f t="shared" ref="J73:J75" si="18">60/I73</f>
        <v>25.263157894736842</v>
      </c>
      <c r="K73" s="314">
        <v>140</v>
      </c>
      <c r="L73" s="314">
        <v>1174</v>
      </c>
      <c r="M73" s="314">
        <v>6324</v>
      </c>
      <c r="N73" s="315">
        <f>E73*K73</f>
        <v>980</v>
      </c>
      <c r="O73" s="316">
        <f t="shared" ref="O73" si="19">SUM(M73/K73)</f>
        <v>45.171428571428571</v>
      </c>
      <c r="P73" s="352">
        <f t="shared" ref="P73:P75" si="20">SUM(M73/N73)</f>
        <v>6.4530612244897956</v>
      </c>
    </row>
    <row r="74" spans="2:16" ht="15" x14ac:dyDescent="0.2">
      <c r="B74" s="342" t="s">
        <v>358</v>
      </c>
      <c r="C74" s="326" t="s">
        <v>338</v>
      </c>
      <c r="D74" s="149" t="s">
        <v>301</v>
      </c>
      <c r="E74" s="327">
        <v>8</v>
      </c>
      <c r="F74" s="314">
        <v>12</v>
      </c>
      <c r="G74" s="314">
        <v>21</v>
      </c>
      <c r="H74" s="315">
        <f t="shared" si="16"/>
        <v>22.857142857142858</v>
      </c>
      <c r="I74" s="315">
        <f t="shared" si="17"/>
        <v>1.75</v>
      </c>
      <c r="J74" s="315">
        <f t="shared" si="18"/>
        <v>34.285714285714285</v>
      </c>
      <c r="K74" s="314">
        <v>230</v>
      </c>
      <c r="L74" s="314">
        <v>1511</v>
      </c>
      <c r="M74" s="314">
        <v>10892</v>
      </c>
      <c r="N74" s="315">
        <f>E74*K74</f>
        <v>1840</v>
      </c>
      <c r="O74" s="316">
        <f t="shared" ref="O74" si="21">SUM(M74/K74)</f>
        <v>47.356521739130436</v>
      </c>
      <c r="P74" s="352">
        <f t="shared" si="20"/>
        <v>5.9195652173913045</v>
      </c>
    </row>
    <row r="75" spans="2:16" ht="15" x14ac:dyDescent="0.2">
      <c r="B75" s="342" t="s">
        <v>110</v>
      </c>
      <c r="C75" s="58" t="s">
        <v>333</v>
      </c>
      <c r="D75" s="149" t="s">
        <v>301</v>
      </c>
      <c r="E75" s="59">
        <v>18</v>
      </c>
      <c r="F75" s="314">
        <v>1</v>
      </c>
      <c r="G75" s="314">
        <v>40</v>
      </c>
      <c r="H75" s="315">
        <f t="shared" si="16"/>
        <v>27</v>
      </c>
      <c r="I75" s="315">
        <f>G75/F75</f>
        <v>40</v>
      </c>
      <c r="J75" s="315">
        <f t="shared" si="18"/>
        <v>1.5</v>
      </c>
      <c r="K75" s="314">
        <v>11</v>
      </c>
      <c r="L75" s="314">
        <v>88</v>
      </c>
      <c r="M75" s="314">
        <v>424</v>
      </c>
      <c r="N75" s="315">
        <f>E75*K75</f>
        <v>198</v>
      </c>
      <c r="O75" s="316">
        <f t="shared" ref="O75" si="22">SUM(M75/K75)</f>
        <v>38.545454545454547</v>
      </c>
      <c r="P75" s="352">
        <f t="shared" si="20"/>
        <v>2.1414141414141414</v>
      </c>
    </row>
    <row r="76" spans="2:16" ht="15" x14ac:dyDescent="0.25">
      <c r="B76" s="342"/>
      <c r="C76" s="328"/>
      <c r="D76" s="149"/>
      <c r="E76" s="329"/>
      <c r="F76" s="321"/>
      <c r="G76" s="321"/>
      <c r="H76" s="330"/>
      <c r="I76" s="330"/>
      <c r="J76" s="330"/>
      <c r="K76" s="321"/>
      <c r="L76" s="321"/>
      <c r="M76" s="321"/>
      <c r="N76" s="323"/>
      <c r="O76" s="324"/>
      <c r="P76" s="359"/>
    </row>
    <row r="77" spans="2:16" ht="15" x14ac:dyDescent="0.25">
      <c r="B77" s="342"/>
      <c r="C77" s="139" t="s">
        <v>332</v>
      </c>
      <c r="D77" s="15"/>
      <c r="E77" s="320"/>
      <c r="F77" s="321"/>
      <c r="G77" s="321"/>
      <c r="H77" s="322"/>
      <c r="I77" s="330"/>
      <c r="J77" s="330"/>
      <c r="K77" s="321"/>
      <c r="L77" s="321"/>
      <c r="M77" s="321"/>
      <c r="N77" s="323"/>
      <c r="O77" s="324"/>
      <c r="P77" s="359"/>
    </row>
    <row r="78" spans="2:16" ht="15" x14ac:dyDescent="0.2">
      <c r="B78" s="342" t="s">
        <v>358</v>
      </c>
      <c r="C78" s="58" t="s">
        <v>339</v>
      </c>
      <c r="D78" s="149" t="s">
        <v>272</v>
      </c>
      <c r="E78" s="57">
        <v>6</v>
      </c>
      <c r="F78" s="314">
        <v>2</v>
      </c>
      <c r="G78" s="314">
        <v>20</v>
      </c>
      <c r="H78" s="315">
        <f t="shared" si="16"/>
        <v>18</v>
      </c>
      <c r="I78" s="315">
        <f>G78/F78</f>
        <v>10</v>
      </c>
      <c r="J78" s="315">
        <f t="shared" ref="J78:J86" si="23">60/I78</f>
        <v>6</v>
      </c>
      <c r="K78" s="314">
        <v>43</v>
      </c>
      <c r="L78" s="314">
        <f>172+29</f>
        <v>201</v>
      </c>
      <c r="M78" s="314">
        <f>1201+29</f>
        <v>1230</v>
      </c>
      <c r="N78" s="315">
        <f t="shared" ref="N78:N86" si="24">E78*K78</f>
        <v>258</v>
      </c>
      <c r="O78" s="316">
        <f t="shared" ref="O78:O80" si="25">SUM(M78/K78)</f>
        <v>28.604651162790699</v>
      </c>
      <c r="P78" s="352">
        <f t="shared" ref="P78:P86" si="26">SUM(M78/N78)</f>
        <v>4.7674418604651159</v>
      </c>
    </row>
    <row r="79" spans="2:16" ht="15" x14ac:dyDescent="0.2">
      <c r="B79" s="342" t="s">
        <v>358</v>
      </c>
      <c r="C79" s="58" t="s">
        <v>340</v>
      </c>
      <c r="D79" s="149" t="s">
        <v>272</v>
      </c>
      <c r="E79" s="59">
        <v>5</v>
      </c>
      <c r="F79" s="314">
        <v>4</v>
      </c>
      <c r="G79" s="314">
        <v>16</v>
      </c>
      <c r="H79" s="315">
        <f t="shared" si="16"/>
        <v>18.75</v>
      </c>
      <c r="I79" s="315">
        <f t="shared" ref="I79:I86" si="27">G79/F79</f>
        <v>4</v>
      </c>
      <c r="J79" s="315">
        <f t="shared" si="23"/>
        <v>15</v>
      </c>
      <c r="K79" s="314">
        <v>95</v>
      </c>
      <c r="L79" s="314">
        <v>539</v>
      </c>
      <c r="M79" s="314">
        <v>3401</v>
      </c>
      <c r="N79" s="315">
        <f t="shared" si="24"/>
        <v>475</v>
      </c>
      <c r="O79" s="316">
        <f t="shared" si="25"/>
        <v>35.799999999999997</v>
      </c>
      <c r="P79" s="352">
        <f t="shared" si="26"/>
        <v>7.16</v>
      </c>
    </row>
    <row r="80" spans="2:16" ht="15" x14ac:dyDescent="0.2">
      <c r="B80" s="342" t="s">
        <v>358</v>
      </c>
      <c r="C80" s="58" t="s">
        <v>341</v>
      </c>
      <c r="D80" s="149" t="s">
        <v>272</v>
      </c>
      <c r="E80" s="59">
        <v>4</v>
      </c>
      <c r="F80" s="314">
        <v>4</v>
      </c>
      <c r="G80" s="314">
        <v>13</v>
      </c>
      <c r="H80" s="315">
        <f t="shared" si="16"/>
        <v>18.46153846153846</v>
      </c>
      <c r="I80" s="315">
        <f t="shared" si="27"/>
        <v>3.25</v>
      </c>
      <c r="J80" s="315">
        <f t="shared" si="23"/>
        <v>18.46153846153846</v>
      </c>
      <c r="K80" s="314">
        <v>135</v>
      </c>
      <c r="L80" s="314">
        <v>685</v>
      </c>
      <c r="M80" s="314">
        <v>4134</v>
      </c>
      <c r="N80" s="315">
        <f t="shared" si="24"/>
        <v>540</v>
      </c>
      <c r="O80" s="316">
        <f t="shared" si="25"/>
        <v>30.622222222222224</v>
      </c>
      <c r="P80" s="352">
        <f t="shared" si="26"/>
        <v>7.6555555555555559</v>
      </c>
    </row>
    <row r="81" spans="2:16" ht="15" x14ac:dyDescent="0.2">
      <c r="B81" s="342" t="s">
        <v>358</v>
      </c>
      <c r="C81" s="58" t="s">
        <v>342</v>
      </c>
      <c r="D81" s="149" t="s">
        <v>272</v>
      </c>
      <c r="E81" s="59">
        <v>4</v>
      </c>
      <c r="F81" s="314">
        <v>1</v>
      </c>
      <c r="G81" s="314">
        <v>13</v>
      </c>
      <c r="H81" s="315">
        <f t="shared" si="16"/>
        <v>18.46153846153846</v>
      </c>
      <c r="I81" s="315">
        <f t="shared" si="27"/>
        <v>13</v>
      </c>
      <c r="J81" s="315">
        <f t="shared" si="23"/>
        <v>4.615384615384615</v>
      </c>
      <c r="K81" s="314">
        <v>15</v>
      </c>
      <c r="L81" s="314">
        <v>56</v>
      </c>
      <c r="M81" s="314">
        <v>413</v>
      </c>
      <c r="N81" s="315">
        <f t="shared" si="24"/>
        <v>60</v>
      </c>
      <c r="O81" s="316">
        <f t="shared" ref="O81:O86" si="28">SUM(M81/K81)</f>
        <v>27.533333333333335</v>
      </c>
      <c r="P81" s="352">
        <f t="shared" si="26"/>
        <v>6.8833333333333337</v>
      </c>
    </row>
    <row r="82" spans="2:16" ht="15" x14ac:dyDescent="0.2">
      <c r="B82" s="342" t="s">
        <v>358</v>
      </c>
      <c r="C82" s="58" t="s">
        <v>343</v>
      </c>
      <c r="D82" s="149" t="s">
        <v>272</v>
      </c>
      <c r="E82" s="59">
        <v>4</v>
      </c>
      <c r="F82" s="314">
        <v>2</v>
      </c>
      <c r="G82" s="314">
        <v>13</v>
      </c>
      <c r="H82" s="315">
        <f t="shared" si="16"/>
        <v>18.46153846153846</v>
      </c>
      <c r="I82" s="315">
        <f t="shared" si="27"/>
        <v>6.5</v>
      </c>
      <c r="J82" s="315">
        <f t="shared" si="23"/>
        <v>9.2307692307692299</v>
      </c>
      <c r="K82" s="314">
        <v>61</v>
      </c>
      <c r="L82" s="314">
        <v>263</v>
      </c>
      <c r="M82" s="314">
        <v>2016</v>
      </c>
      <c r="N82" s="315">
        <f t="shared" si="24"/>
        <v>244</v>
      </c>
      <c r="O82" s="316">
        <f t="shared" si="28"/>
        <v>33.049180327868854</v>
      </c>
      <c r="P82" s="352">
        <f t="shared" si="26"/>
        <v>8.2622950819672134</v>
      </c>
    </row>
    <row r="83" spans="2:16" ht="15" x14ac:dyDescent="0.2">
      <c r="B83" s="342" t="s">
        <v>358</v>
      </c>
      <c r="C83" s="58" t="s">
        <v>344</v>
      </c>
      <c r="D83" s="149" t="s">
        <v>272</v>
      </c>
      <c r="E83" s="59">
        <v>5</v>
      </c>
      <c r="F83" s="314">
        <v>2</v>
      </c>
      <c r="G83" s="314">
        <v>16</v>
      </c>
      <c r="H83" s="315">
        <f t="shared" si="16"/>
        <v>18.75</v>
      </c>
      <c r="I83" s="315">
        <f t="shared" si="27"/>
        <v>8</v>
      </c>
      <c r="J83" s="315">
        <f t="shared" si="23"/>
        <v>7.5</v>
      </c>
      <c r="K83" s="314">
        <v>30</v>
      </c>
      <c r="L83" s="314">
        <v>217</v>
      </c>
      <c r="M83" s="314">
        <v>838</v>
      </c>
      <c r="N83" s="315">
        <f t="shared" si="24"/>
        <v>150</v>
      </c>
      <c r="O83" s="316">
        <f t="shared" si="28"/>
        <v>27.933333333333334</v>
      </c>
      <c r="P83" s="352">
        <f t="shared" si="26"/>
        <v>5.5866666666666669</v>
      </c>
    </row>
    <row r="84" spans="2:16" ht="15" x14ac:dyDescent="0.2">
      <c r="B84" s="342" t="s">
        <v>358</v>
      </c>
      <c r="C84" s="58" t="s">
        <v>345</v>
      </c>
      <c r="D84" s="149" t="s">
        <v>272</v>
      </c>
      <c r="E84" s="59">
        <v>4</v>
      </c>
      <c r="F84" s="314">
        <v>2</v>
      </c>
      <c r="G84" s="314">
        <v>13</v>
      </c>
      <c r="H84" s="315">
        <f t="shared" si="16"/>
        <v>18.46153846153846</v>
      </c>
      <c r="I84" s="315">
        <f t="shared" si="27"/>
        <v>6.5</v>
      </c>
      <c r="J84" s="315">
        <f t="shared" si="23"/>
        <v>9.2307692307692299</v>
      </c>
      <c r="K84" s="314">
        <v>60</v>
      </c>
      <c r="L84" s="314">
        <v>230</v>
      </c>
      <c r="M84" s="314">
        <v>1856</v>
      </c>
      <c r="N84" s="315">
        <f t="shared" si="24"/>
        <v>240</v>
      </c>
      <c r="O84" s="316">
        <f t="shared" si="28"/>
        <v>30.933333333333334</v>
      </c>
      <c r="P84" s="352">
        <f t="shared" si="26"/>
        <v>7.7333333333333334</v>
      </c>
    </row>
    <row r="85" spans="2:16" ht="15" x14ac:dyDescent="0.2">
      <c r="B85" s="342" t="s">
        <v>358</v>
      </c>
      <c r="C85" s="58" t="s">
        <v>346</v>
      </c>
      <c r="D85" s="149" t="s">
        <v>272</v>
      </c>
      <c r="E85" s="59">
        <v>4</v>
      </c>
      <c r="F85" s="314">
        <v>2</v>
      </c>
      <c r="G85" s="314">
        <v>13</v>
      </c>
      <c r="H85" s="315">
        <f t="shared" si="16"/>
        <v>18.46153846153846</v>
      </c>
      <c r="I85" s="315">
        <f t="shared" si="27"/>
        <v>6.5</v>
      </c>
      <c r="J85" s="315">
        <f t="shared" si="23"/>
        <v>9.2307692307692299</v>
      </c>
      <c r="K85" s="314">
        <v>55</v>
      </c>
      <c r="L85" s="314">
        <v>174</v>
      </c>
      <c r="M85" s="314">
        <v>1715</v>
      </c>
      <c r="N85" s="315">
        <f t="shared" si="24"/>
        <v>220</v>
      </c>
      <c r="O85" s="316">
        <f t="shared" si="28"/>
        <v>31.181818181818183</v>
      </c>
      <c r="P85" s="352">
        <f t="shared" si="26"/>
        <v>7.7954545454545459</v>
      </c>
    </row>
    <row r="86" spans="2:16" ht="15" x14ac:dyDescent="0.2">
      <c r="B86" s="342" t="s">
        <v>358</v>
      </c>
      <c r="C86" s="58" t="s">
        <v>347</v>
      </c>
      <c r="D86" s="149" t="s">
        <v>272</v>
      </c>
      <c r="E86" s="59">
        <v>3</v>
      </c>
      <c r="F86" s="314">
        <v>1</v>
      </c>
      <c r="G86" s="314">
        <v>10</v>
      </c>
      <c r="H86" s="315">
        <f t="shared" si="16"/>
        <v>18</v>
      </c>
      <c r="I86" s="315">
        <f t="shared" si="27"/>
        <v>10</v>
      </c>
      <c r="J86" s="315">
        <f t="shared" si="23"/>
        <v>6</v>
      </c>
      <c r="K86" s="314">
        <v>55</v>
      </c>
      <c r="L86" s="314">
        <v>320</v>
      </c>
      <c r="M86" s="314">
        <v>1614</v>
      </c>
      <c r="N86" s="315">
        <f t="shared" si="24"/>
        <v>165</v>
      </c>
      <c r="O86" s="316">
        <f t="shared" si="28"/>
        <v>29.345454545454544</v>
      </c>
      <c r="P86" s="352">
        <f t="shared" si="26"/>
        <v>9.7818181818181813</v>
      </c>
    </row>
    <row r="87" spans="2:16" ht="15" x14ac:dyDescent="0.2">
      <c r="B87" s="342"/>
      <c r="C87" s="58"/>
      <c r="D87" s="151"/>
      <c r="E87" s="59"/>
      <c r="F87" s="314"/>
      <c r="G87" s="314"/>
      <c r="H87" s="315"/>
      <c r="I87" s="315"/>
      <c r="J87" s="315"/>
      <c r="K87" s="314"/>
      <c r="L87" s="314"/>
      <c r="M87" s="314"/>
      <c r="N87" s="315"/>
      <c r="O87" s="316"/>
      <c r="P87" s="352"/>
    </row>
    <row r="88" spans="2:16" ht="15" x14ac:dyDescent="0.2">
      <c r="B88" s="342"/>
      <c r="C88" s="147" t="s">
        <v>348</v>
      </c>
      <c r="D88" s="151"/>
      <c r="E88" s="59"/>
      <c r="F88" s="314"/>
      <c r="G88" s="314"/>
      <c r="H88" s="315"/>
      <c r="I88" s="315"/>
      <c r="J88" s="315"/>
      <c r="K88" s="314"/>
      <c r="L88" s="314"/>
      <c r="M88" s="314"/>
      <c r="N88" s="315"/>
      <c r="O88" s="316"/>
      <c r="P88" s="352"/>
    </row>
    <row r="89" spans="2:16" ht="15" x14ac:dyDescent="0.2">
      <c r="B89" s="342"/>
      <c r="C89" s="139" t="s">
        <v>306</v>
      </c>
      <c r="D89" s="151"/>
      <c r="E89" s="59"/>
      <c r="F89" s="314"/>
      <c r="G89" s="314"/>
      <c r="H89" s="315"/>
      <c r="I89" s="315"/>
      <c r="J89" s="315"/>
      <c r="K89" s="314"/>
      <c r="L89" s="314"/>
      <c r="M89" s="314"/>
      <c r="N89" s="315"/>
      <c r="O89" s="316"/>
      <c r="P89" s="352"/>
    </row>
    <row r="90" spans="2:16" ht="15" x14ac:dyDescent="0.2">
      <c r="B90" s="342" t="s">
        <v>358</v>
      </c>
      <c r="C90" s="328" t="s">
        <v>349</v>
      </c>
      <c r="D90" s="149" t="s">
        <v>301</v>
      </c>
      <c r="E90" s="329">
        <v>11</v>
      </c>
      <c r="F90" s="314">
        <v>9</v>
      </c>
      <c r="G90" s="314">
        <v>25</v>
      </c>
      <c r="H90" s="315">
        <f t="shared" ref="H90:H91" si="29">E90/(G90/60)</f>
        <v>26.4</v>
      </c>
      <c r="I90" s="315">
        <f t="shared" ref="I90:I91" si="30">G90/F90</f>
        <v>2.7777777777777777</v>
      </c>
      <c r="J90" s="315">
        <f t="shared" ref="J90:J91" si="31">60/I90</f>
        <v>21.6</v>
      </c>
      <c r="K90" s="314">
        <v>203</v>
      </c>
      <c r="L90" s="314">
        <v>885</v>
      </c>
      <c r="M90" s="314">
        <v>6573</v>
      </c>
      <c r="N90" s="315">
        <f>E90*K90</f>
        <v>2233</v>
      </c>
      <c r="O90" s="316">
        <f t="shared" ref="O90:O91" si="32">SUM(M90/K90)</f>
        <v>32.379310344827587</v>
      </c>
      <c r="P90" s="352">
        <f t="shared" ref="P90:P91" si="33">SUM(M90/N90)</f>
        <v>2.9435736677115987</v>
      </c>
    </row>
    <row r="91" spans="2:16" ht="15" x14ac:dyDescent="0.2">
      <c r="B91" s="342" t="s">
        <v>358</v>
      </c>
      <c r="C91" s="328" t="s">
        <v>350</v>
      </c>
      <c r="D91" s="149" t="s">
        <v>301</v>
      </c>
      <c r="E91" s="329">
        <v>13</v>
      </c>
      <c r="F91" s="314">
        <v>7</v>
      </c>
      <c r="G91" s="314">
        <v>30</v>
      </c>
      <c r="H91" s="315">
        <f t="shared" si="29"/>
        <v>26</v>
      </c>
      <c r="I91" s="315">
        <f t="shared" si="30"/>
        <v>4.2857142857142856</v>
      </c>
      <c r="J91" s="315">
        <f t="shared" si="31"/>
        <v>14</v>
      </c>
      <c r="K91" s="314">
        <v>125</v>
      </c>
      <c r="L91" s="314">
        <v>588</v>
      </c>
      <c r="M91" s="314">
        <v>3249</v>
      </c>
      <c r="N91" s="315">
        <f>E91*K91</f>
        <v>1625</v>
      </c>
      <c r="O91" s="316">
        <f t="shared" si="32"/>
        <v>25.992000000000001</v>
      </c>
      <c r="P91" s="352">
        <f t="shared" si="33"/>
        <v>1.9993846153846153</v>
      </c>
    </row>
    <row r="92" spans="2:16" ht="15" x14ac:dyDescent="0.2">
      <c r="B92" s="342"/>
      <c r="C92" s="58"/>
      <c r="D92" s="151"/>
      <c r="E92" s="59"/>
      <c r="F92" s="314"/>
      <c r="G92" s="314"/>
      <c r="H92" s="315"/>
      <c r="I92" s="315"/>
      <c r="J92" s="315"/>
      <c r="K92" s="314"/>
      <c r="L92" s="314"/>
      <c r="M92" s="314"/>
      <c r="N92" s="315"/>
      <c r="O92" s="316"/>
      <c r="P92" s="352"/>
    </row>
    <row r="93" spans="2:16" ht="15" x14ac:dyDescent="0.2">
      <c r="B93" s="342"/>
      <c r="C93" s="139" t="s">
        <v>351</v>
      </c>
      <c r="D93" s="151"/>
      <c r="E93" s="59"/>
      <c r="F93" s="314"/>
      <c r="G93" s="314"/>
      <c r="H93" s="315"/>
      <c r="I93" s="315"/>
      <c r="J93" s="315"/>
      <c r="K93" s="314"/>
      <c r="L93" s="314"/>
      <c r="M93" s="314"/>
      <c r="N93" s="315"/>
      <c r="O93" s="316"/>
      <c r="P93" s="352"/>
    </row>
    <row r="94" spans="2:16" ht="15" x14ac:dyDescent="0.2">
      <c r="B94" s="342" t="s">
        <v>358</v>
      </c>
      <c r="C94" s="58" t="s">
        <v>352</v>
      </c>
      <c r="D94" s="149" t="s">
        <v>272</v>
      </c>
      <c r="E94" s="59">
        <v>5</v>
      </c>
      <c r="F94" s="314">
        <v>3</v>
      </c>
      <c r="G94" s="314">
        <v>16</v>
      </c>
      <c r="H94" s="315">
        <f t="shared" ref="H94:H97" si="34">E94/(G94/60)</f>
        <v>18.75</v>
      </c>
      <c r="I94" s="315">
        <f t="shared" ref="I94:I97" si="35">G94/F94</f>
        <v>5.333333333333333</v>
      </c>
      <c r="J94" s="315">
        <f>60/I94</f>
        <v>11.25</v>
      </c>
      <c r="K94" s="314">
        <v>95</v>
      </c>
      <c r="L94" s="314">
        <f>109+165</f>
        <v>274</v>
      </c>
      <c r="M94" s="314">
        <f>921+2016</f>
        <v>2937</v>
      </c>
      <c r="N94" s="315">
        <f>E94*K94</f>
        <v>475</v>
      </c>
      <c r="O94" s="316">
        <f t="shared" ref="O94:O97" si="36">SUM(M94/K94)</f>
        <v>30.91578947368421</v>
      </c>
      <c r="P94" s="352">
        <f t="shared" ref="P94:P97" si="37">SUM(M94/N94)</f>
        <v>6.1831578947368424</v>
      </c>
    </row>
    <row r="95" spans="2:16" ht="15" x14ac:dyDescent="0.2">
      <c r="B95" s="342" t="s">
        <v>358</v>
      </c>
      <c r="C95" s="58" t="s">
        <v>353</v>
      </c>
      <c r="D95" s="149" t="s">
        <v>272</v>
      </c>
      <c r="E95" s="59">
        <v>4</v>
      </c>
      <c r="F95" s="314">
        <v>3</v>
      </c>
      <c r="G95" s="314">
        <v>13</v>
      </c>
      <c r="H95" s="315">
        <f t="shared" si="34"/>
        <v>18.46153846153846</v>
      </c>
      <c r="I95" s="315">
        <f t="shared" si="35"/>
        <v>4.333333333333333</v>
      </c>
      <c r="J95" s="315">
        <f>60/I95</f>
        <v>13.846153846153847</v>
      </c>
      <c r="K95" s="314">
        <v>110</v>
      </c>
      <c r="L95" s="314">
        <v>562</v>
      </c>
      <c r="M95" s="314">
        <v>3316</v>
      </c>
      <c r="N95" s="315">
        <f>E95*K95</f>
        <v>440</v>
      </c>
      <c r="O95" s="316">
        <f t="shared" si="36"/>
        <v>30.145454545454545</v>
      </c>
      <c r="P95" s="352">
        <f t="shared" si="37"/>
        <v>7.5363636363636362</v>
      </c>
    </row>
    <row r="96" spans="2:16" ht="15" x14ac:dyDescent="0.2">
      <c r="B96" s="342" t="s">
        <v>358</v>
      </c>
      <c r="C96" s="58" t="s">
        <v>354</v>
      </c>
      <c r="D96" s="149" t="s">
        <v>272</v>
      </c>
      <c r="E96" s="59">
        <v>3</v>
      </c>
      <c r="F96" s="314">
        <v>1</v>
      </c>
      <c r="G96" s="314">
        <v>10</v>
      </c>
      <c r="H96" s="315">
        <f t="shared" si="34"/>
        <v>18</v>
      </c>
      <c r="I96" s="315">
        <f t="shared" si="35"/>
        <v>10</v>
      </c>
      <c r="J96" s="315">
        <f>60/I96</f>
        <v>6</v>
      </c>
      <c r="K96" s="314">
        <v>10</v>
      </c>
      <c r="L96" s="314">
        <v>49</v>
      </c>
      <c r="M96" s="314">
        <v>275</v>
      </c>
      <c r="N96" s="315">
        <f>E96*K96</f>
        <v>30</v>
      </c>
      <c r="O96" s="316">
        <f t="shared" si="36"/>
        <v>27.5</v>
      </c>
      <c r="P96" s="352">
        <f t="shared" si="37"/>
        <v>9.1666666666666661</v>
      </c>
    </row>
    <row r="97" spans="2:16" ht="15" x14ac:dyDescent="0.2">
      <c r="B97" s="342" t="s">
        <v>358</v>
      </c>
      <c r="C97" s="58" t="s">
        <v>355</v>
      </c>
      <c r="D97" s="149" t="s">
        <v>272</v>
      </c>
      <c r="E97" s="59">
        <v>3</v>
      </c>
      <c r="F97" s="314">
        <v>4</v>
      </c>
      <c r="G97" s="314">
        <v>10</v>
      </c>
      <c r="H97" s="315">
        <f t="shared" si="34"/>
        <v>18</v>
      </c>
      <c r="I97" s="315">
        <f t="shared" si="35"/>
        <v>2.5</v>
      </c>
      <c r="J97" s="315">
        <f>60/I97</f>
        <v>24</v>
      </c>
      <c r="K97" s="314">
        <v>110</v>
      </c>
      <c r="L97" s="314">
        <v>588</v>
      </c>
      <c r="M97" s="314">
        <v>3294</v>
      </c>
      <c r="N97" s="315">
        <f>E97*K97</f>
        <v>330</v>
      </c>
      <c r="O97" s="316">
        <f t="shared" si="36"/>
        <v>29.945454545454545</v>
      </c>
      <c r="P97" s="352">
        <f t="shared" si="37"/>
        <v>9.9818181818181824</v>
      </c>
    </row>
    <row r="98" spans="2:16" ht="15" x14ac:dyDescent="0.2">
      <c r="B98" s="342"/>
      <c r="C98" s="58"/>
      <c r="D98" s="151"/>
      <c r="E98" s="59"/>
      <c r="F98" s="314"/>
      <c r="G98" s="314"/>
      <c r="H98" s="323"/>
      <c r="I98" s="323"/>
      <c r="J98" s="323"/>
      <c r="K98" s="314"/>
      <c r="L98" s="314"/>
      <c r="M98" s="314"/>
      <c r="N98" s="315"/>
      <c r="O98" s="316"/>
      <c r="P98" s="352"/>
    </row>
    <row r="99" spans="2:16" ht="15" x14ac:dyDescent="0.2">
      <c r="B99" s="342"/>
      <c r="C99" s="58"/>
      <c r="D99" s="151"/>
      <c r="E99" s="59"/>
      <c r="F99" s="314"/>
      <c r="G99" s="314"/>
      <c r="H99" s="323"/>
      <c r="I99" s="323"/>
      <c r="J99" s="323"/>
      <c r="K99" s="314"/>
      <c r="L99" s="314"/>
      <c r="M99" s="314"/>
      <c r="N99" s="315"/>
      <c r="O99" s="316"/>
      <c r="P99" s="352"/>
    </row>
    <row r="100" spans="2:16" ht="15" x14ac:dyDescent="0.25">
      <c r="B100" s="342"/>
      <c r="C100" s="331" t="s">
        <v>356</v>
      </c>
      <c r="D100" s="15"/>
      <c r="E100" s="320"/>
      <c r="F100" s="321"/>
      <c r="G100" s="321"/>
      <c r="H100" s="332"/>
      <c r="I100" s="332"/>
      <c r="J100" s="332"/>
      <c r="K100" s="321"/>
      <c r="L100" s="321"/>
      <c r="M100" s="321"/>
      <c r="N100" s="323"/>
      <c r="O100" s="316"/>
      <c r="P100" s="352"/>
    </row>
    <row r="101" spans="2:16" ht="15" x14ac:dyDescent="0.2">
      <c r="B101" s="340" t="s">
        <v>77</v>
      </c>
      <c r="C101" s="308" t="s">
        <v>78</v>
      </c>
      <c r="D101" s="167" t="s">
        <v>247</v>
      </c>
      <c r="E101" s="333">
        <v>20</v>
      </c>
      <c r="F101" s="314">
        <v>8</v>
      </c>
      <c r="G101" s="314">
        <v>40</v>
      </c>
      <c r="H101" s="315">
        <f t="shared" ref="H101:H108" si="38">E101/(G101/60)</f>
        <v>30</v>
      </c>
      <c r="I101" s="315">
        <f>G101/F101</f>
        <v>5</v>
      </c>
      <c r="J101" s="315">
        <f t="shared" ref="J101:J108" si="39">60/I101</f>
        <v>12</v>
      </c>
      <c r="K101" s="314">
        <v>44</v>
      </c>
      <c r="L101" s="314">
        <v>371</v>
      </c>
      <c r="M101" s="314">
        <v>2010</v>
      </c>
      <c r="N101" s="315">
        <f t="shared" ref="N101:N108" si="40">E101*K101</f>
        <v>880</v>
      </c>
      <c r="O101" s="316">
        <f t="shared" ref="O101:O103" si="41">SUM(M101/K101)</f>
        <v>45.68181818181818</v>
      </c>
      <c r="P101" s="352">
        <f>SUM(M101/N101)</f>
        <v>2.2840909090909092</v>
      </c>
    </row>
    <row r="102" spans="2:16" ht="15" x14ac:dyDescent="0.2">
      <c r="B102" s="342" t="s">
        <v>92</v>
      </c>
      <c r="C102" s="58" t="s">
        <v>93</v>
      </c>
      <c r="D102" s="167" t="s">
        <v>247</v>
      </c>
      <c r="E102" s="59">
        <v>27</v>
      </c>
      <c r="F102" s="314">
        <v>4</v>
      </c>
      <c r="G102" s="314">
        <v>55</v>
      </c>
      <c r="H102" s="315">
        <f t="shared" si="38"/>
        <v>29.454545454545457</v>
      </c>
      <c r="I102" s="315">
        <f>G102/F102</f>
        <v>13.75</v>
      </c>
      <c r="J102" s="315">
        <f t="shared" si="39"/>
        <v>4.3636363636363633</v>
      </c>
      <c r="K102" s="314">
        <v>18</v>
      </c>
      <c r="L102" s="314">
        <v>244</v>
      </c>
      <c r="M102" s="314">
        <v>915</v>
      </c>
      <c r="N102" s="315">
        <f t="shared" si="40"/>
        <v>486</v>
      </c>
      <c r="O102" s="316">
        <f t="shared" si="41"/>
        <v>50.833333333333336</v>
      </c>
      <c r="P102" s="352">
        <f t="shared" ref="P102:P104" si="42">SUM(M102/N102)</f>
        <v>1.882716049382716</v>
      </c>
    </row>
    <row r="103" spans="2:16" ht="15" x14ac:dyDescent="0.2">
      <c r="B103" s="342" t="s">
        <v>96</v>
      </c>
      <c r="C103" s="58" t="s">
        <v>97</v>
      </c>
      <c r="D103" s="167" t="s">
        <v>247</v>
      </c>
      <c r="E103" s="59">
        <v>21</v>
      </c>
      <c r="F103" s="314">
        <v>10</v>
      </c>
      <c r="G103" s="314">
        <v>40</v>
      </c>
      <c r="H103" s="315">
        <f t="shared" si="38"/>
        <v>31.5</v>
      </c>
      <c r="I103" s="315">
        <f>G103/F103</f>
        <v>4</v>
      </c>
      <c r="J103" s="315">
        <f t="shared" si="39"/>
        <v>15</v>
      </c>
      <c r="K103" s="314">
        <v>74</v>
      </c>
      <c r="L103" s="314">
        <v>586</v>
      </c>
      <c r="M103" s="314">
        <v>4321</v>
      </c>
      <c r="N103" s="315">
        <f t="shared" si="40"/>
        <v>1554</v>
      </c>
      <c r="O103" s="316">
        <f t="shared" si="41"/>
        <v>58.391891891891895</v>
      </c>
      <c r="P103" s="352">
        <f t="shared" si="42"/>
        <v>2.7805662805662807</v>
      </c>
    </row>
    <row r="104" spans="2:16" ht="15" x14ac:dyDescent="0.2">
      <c r="B104" s="342" t="s">
        <v>75</v>
      </c>
      <c r="C104" s="58" t="s">
        <v>76</v>
      </c>
      <c r="D104" s="167" t="s">
        <v>247</v>
      </c>
      <c r="E104" s="59">
        <v>20</v>
      </c>
      <c r="F104" s="314">
        <v>9</v>
      </c>
      <c r="G104" s="314">
        <v>45</v>
      </c>
      <c r="H104" s="315">
        <f t="shared" si="38"/>
        <v>26.666666666666668</v>
      </c>
      <c r="I104" s="315">
        <f t="shared" ref="I104" si="43">G104/F104</f>
        <v>5</v>
      </c>
      <c r="J104" s="315">
        <f t="shared" si="39"/>
        <v>12</v>
      </c>
      <c r="K104" s="314">
        <v>46</v>
      </c>
      <c r="L104" s="314">
        <v>221</v>
      </c>
      <c r="M104" s="314">
        <v>2112</v>
      </c>
      <c r="N104" s="315">
        <f t="shared" si="40"/>
        <v>920</v>
      </c>
      <c r="O104" s="318">
        <f t="shared" ref="O104" si="44">SUM(M104/K104)</f>
        <v>45.913043478260867</v>
      </c>
      <c r="P104" s="353">
        <f t="shared" si="42"/>
        <v>2.2956521739130435</v>
      </c>
    </row>
    <row r="105" spans="2:16" ht="15" x14ac:dyDescent="0.2">
      <c r="B105" s="342" t="s">
        <v>94</v>
      </c>
      <c r="C105" s="58" t="s">
        <v>95</v>
      </c>
      <c r="D105" s="167" t="s">
        <v>247</v>
      </c>
      <c r="E105" s="59">
        <v>41</v>
      </c>
      <c r="F105" s="314">
        <v>5</v>
      </c>
      <c r="G105" s="314">
        <v>80</v>
      </c>
      <c r="H105" s="315">
        <f t="shared" si="38"/>
        <v>30.75</v>
      </c>
      <c r="I105" s="315">
        <f>G105/F105</f>
        <v>16</v>
      </c>
      <c r="J105" s="315">
        <f t="shared" si="39"/>
        <v>3.75</v>
      </c>
      <c r="K105" s="314">
        <v>20</v>
      </c>
      <c r="L105" s="314">
        <v>175</v>
      </c>
      <c r="M105" s="314">
        <v>912</v>
      </c>
      <c r="N105" s="315">
        <f t="shared" si="40"/>
        <v>820</v>
      </c>
      <c r="O105" s="316">
        <f>SUM(M105/K105)</f>
        <v>45.6</v>
      </c>
      <c r="P105" s="352">
        <f t="shared" ref="P105:P108" si="45">SUM(M105/N105)</f>
        <v>1.1121951219512196</v>
      </c>
    </row>
    <row r="106" spans="2:16" ht="15" x14ac:dyDescent="0.2">
      <c r="B106" s="342" t="s">
        <v>100</v>
      </c>
      <c r="C106" s="58" t="s">
        <v>101</v>
      </c>
      <c r="D106" s="167" t="s">
        <v>247</v>
      </c>
      <c r="E106" s="59">
        <v>49.8</v>
      </c>
      <c r="F106" s="314">
        <v>5</v>
      </c>
      <c r="G106" s="314">
        <v>80</v>
      </c>
      <c r="H106" s="315">
        <f t="shared" si="38"/>
        <v>37.35</v>
      </c>
      <c r="I106" s="315">
        <f t="shared" ref="I106:I108" si="46">G106/F106</f>
        <v>16</v>
      </c>
      <c r="J106" s="315">
        <f t="shared" si="39"/>
        <v>3.75</v>
      </c>
      <c r="K106" s="314">
        <v>22</v>
      </c>
      <c r="L106" s="314">
        <v>286</v>
      </c>
      <c r="M106" s="314">
        <v>1050</v>
      </c>
      <c r="N106" s="315">
        <f t="shared" si="40"/>
        <v>1095.5999999999999</v>
      </c>
      <c r="O106" s="316">
        <f t="shared" ref="O106:O108" si="47">SUM(M106/K106)</f>
        <v>47.727272727272727</v>
      </c>
      <c r="P106" s="352">
        <f t="shared" si="45"/>
        <v>0.95837897042716325</v>
      </c>
    </row>
    <row r="107" spans="2:16" ht="15" x14ac:dyDescent="0.2">
      <c r="B107" s="342" t="s">
        <v>73</v>
      </c>
      <c r="C107" s="58" t="s">
        <v>74</v>
      </c>
      <c r="D107" s="167" t="s">
        <v>247</v>
      </c>
      <c r="E107" s="59">
        <v>44</v>
      </c>
      <c r="F107" s="314">
        <v>12</v>
      </c>
      <c r="G107" s="314">
        <v>80</v>
      </c>
      <c r="H107" s="315">
        <f t="shared" si="38"/>
        <v>33</v>
      </c>
      <c r="I107" s="315">
        <f t="shared" si="46"/>
        <v>6.666666666666667</v>
      </c>
      <c r="J107" s="315">
        <f t="shared" si="39"/>
        <v>9</v>
      </c>
      <c r="K107" s="314">
        <v>68</v>
      </c>
      <c r="L107" s="314">
        <v>322</v>
      </c>
      <c r="M107" s="314">
        <v>4057</v>
      </c>
      <c r="N107" s="315">
        <f t="shared" si="40"/>
        <v>2992</v>
      </c>
      <c r="O107" s="318">
        <f t="shared" si="47"/>
        <v>59.661764705882355</v>
      </c>
      <c r="P107" s="353">
        <f t="shared" si="45"/>
        <v>1.3559491978609626</v>
      </c>
    </row>
    <row r="108" spans="2:16" ht="15" x14ac:dyDescent="0.2">
      <c r="B108" s="342" t="s">
        <v>79</v>
      </c>
      <c r="C108" s="58" t="s">
        <v>80</v>
      </c>
      <c r="D108" s="167" t="s">
        <v>247</v>
      </c>
      <c r="E108" s="59">
        <v>54</v>
      </c>
      <c r="F108" s="314">
        <v>4</v>
      </c>
      <c r="G108" s="314">
        <v>70</v>
      </c>
      <c r="H108" s="315">
        <f t="shared" si="38"/>
        <v>46.285714285714285</v>
      </c>
      <c r="I108" s="315">
        <f t="shared" si="46"/>
        <v>17.5</v>
      </c>
      <c r="J108" s="315">
        <f t="shared" si="39"/>
        <v>3.4285714285714284</v>
      </c>
      <c r="K108" s="314">
        <v>12</v>
      </c>
      <c r="L108" s="314">
        <v>180</v>
      </c>
      <c r="M108" s="314">
        <v>698</v>
      </c>
      <c r="N108" s="315">
        <f t="shared" si="40"/>
        <v>648</v>
      </c>
      <c r="O108" s="318">
        <f t="shared" si="47"/>
        <v>58.166666666666664</v>
      </c>
      <c r="P108" s="353">
        <f t="shared" si="45"/>
        <v>1.0771604938271604</v>
      </c>
    </row>
    <row r="109" spans="2:16" ht="15" x14ac:dyDescent="0.2">
      <c r="B109" s="342"/>
      <c r="C109" s="58"/>
      <c r="D109" s="15"/>
      <c r="E109" s="12"/>
      <c r="F109" s="33"/>
      <c r="G109" s="33"/>
      <c r="H109" s="120"/>
      <c r="I109" s="120"/>
      <c r="J109" s="120"/>
      <c r="K109" s="33"/>
      <c r="L109" s="33"/>
      <c r="M109" s="33"/>
      <c r="N109" s="2"/>
      <c r="O109" s="316"/>
      <c r="P109" s="352"/>
    </row>
    <row r="110" spans="2:16" ht="15" x14ac:dyDescent="0.2">
      <c r="B110" s="342"/>
      <c r="C110" s="331" t="s">
        <v>357</v>
      </c>
      <c r="D110" s="15"/>
      <c r="E110" s="12"/>
      <c r="F110" s="33"/>
      <c r="G110" s="33"/>
      <c r="H110" s="120"/>
      <c r="I110" s="120"/>
      <c r="J110" s="120"/>
      <c r="K110" s="33"/>
      <c r="L110" s="33"/>
      <c r="M110" s="33"/>
      <c r="N110" s="2"/>
      <c r="O110" s="316"/>
      <c r="P110" s="352"/>
    </row>
    <row r="111" spans="2:16" ht="15" x14ac:dyDescent="0.2">
      <c r="B111" s="342" t="s">
        <v>228</v>
      </c>
      <c r="C111" s="334" t="s">
        <v>227</v>
      </c>
      <c r="D111" s="71" t="s">
        <v>245</v>
      </c>
      <c r="E111" s="169"/>
      <c r="F111" s="314"/>
      <c r="G111" s="314"/>
      <c r="H111" s="315"/>
      <c r="I111" s="315"/>
      <c r="J111" s="315"/>
      <c r="K111" s="314"/>
      <c r="L111" s="335"/>
      <c r="M111" s="335"/>
      <c r="N111" s="315"/>
      <c r="O111" s="316"/>
      <c r="P111" s="352"/>
    </row>
    <row r="112" spans="2:16" ht="15" x14ac:dyDescent="0.2">
      <c r="B112" s="342" t="s">
        <v>102</v>
      </c>
      <c r="C112" s="336" t="s">
        <v>101</v>
      </c>
      <c r="D112" s="71" t="s">
        <v>245</v>
      </c>
      <c r="E112" s="169"/>
      <c r="F112" s="314"/>
      <c r="G112" s="314"/>
      <c r="H112" s="315"/>
      <c r="I112" s="315"/>
      <c r="J112" s="315"/>
      <c r="K112" s="314"/>
      <c r="L112" s="335"/>
      <c r="M112" s="335"/>
      <c r="N112" s="315"/>
      <c r="O112" s="316"/>
      <c r="P112" s="352"/>
    </row>
    <row r="113" spans="2:16" ht="15" x14ac:dyDescent="0.2">
      <c r="B113" s="342" t="s">
        <v>98</v>
      </c>
      <c r="C113" s="336" t="s">
        <v>99</v>
      </c>
      <c r="D113" s="71" t="s">
        <v>245</v>
      </c>
      <c r="E113" s="169"/>
      <c r="F113" s="314"/>
      <c r="G113" s="314"/>
      <c r="H113" s="315"/>
      <c r="I113" s="315"/>
      <c r="J113" s="315"/>
      <c r="K113" s="314"/>
      <c r="L113" s="335"/>
      <c r="M113" s="335"/>
      <c r="N113" s="315"/>
      <c r="O113" s="316"/>
      <c r="P113" s="352"/>
    </row>
    <row r="114" spans="2:16" ht="15" x14ac:dyDescent="0.2">
      <c r="B114" s="342" t="s">
        <v>87</v>
      </c>
      <c r="C114" s="336" t="s">
        <v>235</v>
      </c>
      <c r="D114" s="71" t="s">
        <v>245</v>
      </c>
      <c r="E114" s="169"/>
      <c r="F114" s="314"/>
      <c r="G114" s="314"/>
      <c r="H114" s="315"/>
      <c r="I114" s="315"/>
      <c r="J114" s="315"/>
      <c r="K114" s="314"/>
      <c r="L114" s="335"/>
      <c r="M114" s="335"/>
      <c r="N114" s="315"/>
      <c r="O114" s="316"/>
      <c r="P114" s="352"/>
    </row>
    <row r="115" spans="2:16" ht="15" thickBot="1" x14ac:dyDescent="0.25">
      <c r="B115" s="676" t="s">
        <v>27</v>
      </c>
      <c r="C115" s="677"/>
      <c r="D115" s="677"/>
      <c r="E115" s="234">
        <v>15</v>
      </c>
      <c r="F115" s="234">
        <f>SUM(F71:F114)</f>
        <v>125</v>
      </c>
      <c r="G115" s="234" t="s">
        <v>0</v>
      </c>
      <c r="H115" s="234" t="s">
        <v>0</v>
      </c>
      <c r="I115" s="253" t="s">
        <v>0</v>
      </c>
      <c r="J115" s="253">
        <f>SUM(J71:J114)</f>
        <v>300.30646458804353</v>
      </c>
      <c r="K115" s="253">
        <f>SUM(K71:K114)</f>
        <v>1887</v>
      </c>
      <c r="L115" s="253">
        <f>SUM(L71:L114)</f>
        <v>10789</v>
      </c>
      <c r="M115" s="253">
        <f>SUM(M71:M114)</f>
        <v>70576</v>
      </c>
      <c r="N115" s="253">
        <f>SUM(N71:N114)</f>
        <v>19898.599999999999</v>
      </c>
      <c r="O115" s="357">
        <f t="shared" ref="O115" si="48">SUM(M115/K115)</f>
        <v>37.40116587175411</v>
      </c>
      <c r="P115" s="358">
        <f t="shared" ref="P115" si="49">SUM(M115/N115)</f>
        <v>3.5467821856814048</v>
      </c>
    </row>
  </sheetData>
  <mergeCells count="12">
    <mergeCell ref="B115:D115"/>
    <mergeCell ref="B36:B37"/>
    <mergeCell ref="C36:C37"/>
    <mergeCell ref="B65:D65"/>
    <mergeCell ref="B67:N67"/>
    <mergeCell ref="B68:B69"/>
    <mergeCell ref="C68:C69"/>
    <mergeCell ref="B2:N2"/>
    <mergeCell ref="B3:N3"/>
    <mergeCell ref="B4:B5"/>
    <mergeCell ref="C4:C5"/>
    <mergeCell ref="B33:D33"/>
  </mergeCells>
  <pageMargins left="0.511811024" right="0.511811024" top="0.78740157499999996" bottom="0.78740157499999996" header="0.31496062000000002" footer="0.31496062000000002"/>
  <pageSetup paperSize="9" scale="2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P22"/>
  <sheetViews>
    <sheetView workbookViewId="0">
      <selection activeCell="C26" sqref="C26"/>
    </sheetView>
  </sheetViews>
  <sheetFormatPr defaultRowHeight="12.75" x14ac:dyDescent="0.2"/>
  <cols>
    <col min="2" max="2" width="13.28515625" customWidth="1"/>
    <col min="3" max="3" width="38" customWidth="1"/>
    <col min="4" max="4" width="56" customWidth="1"/>
    <col min="5" max="5" width="10.7109375" customWidth="1"/>
    <col min="6" max="6" width="14.140625" customWidth="1"/>
    <col min="7" max="7" width="15.5703125" customWidth="1"/>
    <col min="8" max="8" width="11.7109375" customWidth="1"/>
    <col min="9" max="9" width="15.7109375" customWidth="1"/>
    <col min="10" max="10" width="13.5703125" customWidth="1"/>
    <col min="11" max="11" width="12.5703125" customWidth="1"/>
    <col min="12" max="12" width="17.5703125" customWidth="1"/>
    <col min="13" max="13" width="16" customWidth="1"/>
    <col min="14" max="14" width="17.85546875" customWidth="1"/>
  </cols>
  <sheetData>
    <row r="1" spans="2:16" ht="13.5" thickBot="1" x14ac:dyDescent="0.25"/>
    <row r="2" spans="2:16" x14ac:dyDescent="0.2">
      <c r="B2" s="656" t="s">
        <v>252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6" x14ac:dyDescent="0.2">
      <c r="B5" s="666"/>
      <c r="C5" s="668"/>
      <c r="D5" s="184" t="s">
        <v>28</v>
      </c>
      <c r="E5" s="182" t="s">
        <v>12</v>
      </c>
      <c r="F5" s="182" t="s">
        <v>13</v>
      </c>
      <c r="G5" s="182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16" x14ac:dyDescent="0.2">
      <c r="B6" s="122" t="s">
        <v>116</v>
      </c>
      <c r="C6" s="61" t="s">
        <v>117</v>
      </c>
      <c r="D6" s="18" t="s">
        <v>118</v>
      </c>
      <c r="E6" s="174">
        <v>23</v>
      </c>
      <c r="F6" s="33">
        <v>2</v>
      </c>
      <c r="G6" s="33">
        <v>30</v>
      </c>
      <c r="H6" s="2">
        <f>E6/(G6/60)</f>
        <v>46</v>
      </c>
      <c r="I6" s="2">
        <f>G6/F6</f>
        <v>15</v>
      </c>
      <c r="J6" s="2">
        <v>1</v>
      </c>
      <c r="K6" s="33">
        <v>12</v>
      </c>
      <c r="L6" s="33">
        <v>30</v>
      </c>
      <c r="M6" s="33">
        <v>321</v>
      </c>
      <c r="N6" s="2">
        <f>E6*K6</f>
        <v>276</v>
      </c>
      <c r="O6" s="51">
        <f>SUM(M6/K6)</f>
        <v>26.75</v>
      </c>
      <c r="P6" s="201">
        <f>SUM(M6/N6)</f>
        <v>1.1630434782608696</v>
      </c>
    </row>
    <row r="7" spans="2:16" x14ac:dyDescent="0.2">
      <c r="B7" s="122" t="s">
        <v>119</v>
      </c>
      <c r="C7" s="61" t="s">
        <v>120</v>
      </c>
      <c r="D7" s="18" t="s">
        <v>118</v>
      </c>
      <c r="E7" s="174">
        <v>47</v>
      </c>
      <c r="F7" s="33">
        <v>3</v>
      </c>
      <c r="G7" s="33">
        <v>70</v>
      </c>
      <c r="H7" s="2">
        <f>E7/(G7/60)</f>
        <v>40.285714285714285</v>
      </c>
      <c r="I7" s="2">
        <f>G7/F7</f>
        <v>23.333333333333332</v>
      </c>
      <c r="J7" s="2">
        <v>3</v>
      </c>
      <c r="K7" s="33">
        <v>44</v>
      </c>
      <c r="L7" s="33">
        <v>110</v>
      </c>
      <c r="M7" s="33">
        <v>1486</v>
      </c>
      <c r="N7" s="2">
        <f>E7*K7</f>
        <v>2068</v>
      </c>
      <c r="O7" s="35">
        <f>SUM(M7/K7)</f>
        <v>33.772727272727273</v>
      </c>
      <c r="P7" s="202">
        <f>SUM(M7/N7)</f>
        <v>0.71856866537717601</v>
      </c>
    </row>
    <row r="8" spans="2:16" ht="13.5" thickBot="1" x14ac:dyDescent="0.25">
      <c r="B8" s="674" t="s">
        <v>26</v>
      </c>
      <c r="C8" s="675"/>
      <c r="D8" s="675"/>
      <c r="E8" s="214">
        <v>35</v>
      </c>
      <c r="F8" s="205">
        <f>SUM(F5:F7)</f>
        <v>5</v>
      </c>
      <c r="G8" s="206" t="s">
        <v>0</v>
      </c>
      <c r="H8" s="206" t="s">
        <v>0</v>
      </c>
      <c r="I8" s="208" t="s">
        <v>0</v>
      </c>
      <c r="J8" s="246">
        <f>SUM(J5:J7)</f>
        <v>4</v>
      </c>
      <c r="K8" s="214">
        <f>SUM(K5:K7)</f>
        <v>56</v>
      </c>
      <c r="L8" s="214">
        <f>SUM(L5:L7)</f>
        <v>140</v>
      </c>
      <c r="M8" s="224">
        <f>SUM(M5:M7)</f>
        <v>1807</v>
      </c>
      <c r="N8" s="247">
        <f>SUM(N5:N7)</f>
        <v>2344</v>
      </c>
      <c r="O8" s="211">
        <f>SUM(M8/K8)</f>
        <v>32.267857142857146</v>
      </c>
      <c r="P8" s="212">
        <f>SUM(M8/N8)</f>
        <v>0.77090443686006827</v>
      </c>
    </row>
    <row r="9" spans="2:16" ht="13.5" thickBot="1" x14ac:dyDescent="0.25"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75"/>
      <c r="P9" s="75"/>
    </row>
    <row r="10" spans="2:16" x14ac:dyDescent="0.2">
      <c r="B10" s="661" t="s">
        <v>257</v>
      </c>
      <c r="C10" s="662"/>
      <c r="D10" s="663"/>
      <c r="E10" s="662"/>
      <c r="F10" s="662"/>
      <c r="G10" s="662"/>
      <c r="H10" s="662"/>
      <c r="I10" s="662"/>
      <c r="J10" s="662"/>
      <c r="K10" s="662"/>
      <c r="L10" s="662"/>
      <c r="M10" s="662"/>
      <c r="N10" s="664"/>
      <c r="O10" s="226" t="s">
        <v>248</v>
      </c>
      <c r="P10" s="227"/>
    </row>
    <row r="11" spans="2:16" x14ac:dyDescent="0.2">
      <c r="B11" s="665" t="s">
        <v>2</v>
      </c>
      <c r="C11" s="667" t="s">
        <v>3</v>
      </c>
      <c r="D11" s="183"/>
      <c r="E11" s="181" t="s">
        <v>15</v>
      </c>
      <c r="F11" s="181" t="s">
        <v>4</v>
      </c>
      <c r="G11" s="181" t="s">
        <v>5</v>
      </c>
      <c r="H11" s="181" t="s">
        <v>6</v>
      </c>
      <c r="I11" s="181" t="s">
        <v>7</v>
      </c>
      <c r="J11" s="181" t="s">
        <v>8</v>
      </c>
      <c r="K11" s="181" t="s">
        <v>9</v>
      </c>
      <c r="L11" s="181" t="s">
        <v>10</v>
      </c>
      <c r="M11" s="181" t="s">
        <v>11</v>
      </c>
      <c r="N11" s="181" t="s">
        <v>16</v>
      </c>
      <c r="O11" s="183" t="s">
        <v>218</v>
      </c>
      <c r="P11" s="199" t="s">
        <v>29</v>
      </c>
    </row>
    <row r="12" spans="2:16" ht="13.5" thickBot="1" x14ac:dyDescent="0.25">
      <c r="B12" s="666"/>
      <c r="C12" s="669"/>
      <c r="D12" s="187" t="s">
        <v>246</v>
      </c>
      <c r="E12" s="187" t="s">
        <v>12</v>
      </c>
      <c r="F12" s="182" t="s">
        <v>13</v>
      </c>
      <c r="G12" s="182" t="s">
        <v>14</v>
      </c>
      <c r="H12" s="182" t="s">
        <v>1</v>
      </c>
      <c r="I12" s="182" t="s">
        <v>14</v>
      </c>
      <c r="J12" s="182" t="s">
        <v>13</v>
      </c>
      <c r="K12" s="182" t="s">
        <v>13</v>
      </c>
      <c r="L12" s="182" t="s">
        <v>13</v>
      </c>
      <c r="M12" s="182" t="s">
        <v>13</v>
      </c>
      <c r="N12" s="182" t="s">
        <v>12</v>
      </c>
      <c r="O12" s="54"/>
      <c r="P12" s="200"/>
    </row>
    <row r="13" spans="2:16" x14ac:dyDescent="0.2">
      <c r="B13" s="122" t="s">
        <v>116</v>
      </c>
      <c r="C13" s="61" t="s">
        <v>117</v>
      </c>
      <c r="D13" s="72" t="s">
        <v>247</v>
      </c>
      <c r="E13" s="174">
        <v>23</v>
      </c>
      <c r="F13" s="33">
        <v>1</v>
      </c>
      <c r="G13" s="33">
        <v>30</v>
      </c>
      <c r="H13" s="2">
        <f>E13/(G13/60)</f>
        <v>46</v>
      </c>
      <c r="I13" s="2">
        <f>G13/F13</f>
        <v>30</v>
      </c>
      <c r="J13" s="45">
        <v>1</v>
      </c>
      <c r="K13" s="33">
        <v>8</v>
      </c>
      <c r="L13" s="33">
        <v>30</v>
      </c>
      <c r="M13" s="33">
        <v>321</v>
      </c>
      <c r="N13" s="2">
        <f>E13*K13</f>
        <v>184</v>
      </c>
      <c r="O13" s="51">
        <f>SUM(M13/K13)</f>
        <v>40.125</v>
      </c>
      <c r="P13" s="201">
        <f>SUM(M13/N13)</f>
        <v>1.7445652173913044</v>
      </c>
    </row>
    <row r="14" spans="2:16" x14ac:dyDescent="0.2">
      <c r="B14" s="188" t="s">
        <v>119</v>
      </c>
      <c r="C14" s="158" t="s">
        <v>120</v>
      </c>
      <c r="D14" s="72" t="s">
        <v>247</v>
      </c>
      <c r="E14" s="174">
        <v>47</v>
      </c>
      <c r="F14" s="33">
        <v>2</v>
      </c>
      <c r="G14" s="33">
        <v>70</v>
      </c>
      <c r="H14" s="2">
        <f>E14/(G14/60)</f>
        <v>40.285714285714285</v>
      </c>
      <c r="I14" s="2">
        <f>G14/F14</f>
        <v>35</v>
      </c>
      <c r="J14" s="45">
        <v>3</v>
      </c>
      <c r="K14" s="33">
        <v>28</v>
      </c>
      <c r="L14" s="33">
        <v>110</v>
      </c>
      <c r="M14" s="33">
        <v>1486</v>
      </c>
      <c r="N14" s="2">
        <f>E14*K14</f>
        <v>1316</v>
      </c>
      <c r="O14" s="35">
        <f>SUM(M14/K14)</f>
        <v>53.071428571428569</v>
      </c>
      <c r="P14" s="202">
        <f>SUM(M14/N14)</f>
        <v>1.1291793313069909</v>
      </c>
    </row>
    <row r="15" spans="2:16" ht="13.5" thickBot="1" x14ac:dyDescent="0.25">
      <c r="B15" s="674" t="s">
        <v>26</v>
      </c>
      <c r="C15" s="675"/>
      <c r="D15" s="675"/>
      <c r="E15" s="206" t="s">
        <v>0</v>
      </c>
      <c r="F15" s="206">
        <f>SUM(F13:F14)</f>
        <v>3</v>
      </c>
      <c r="G15" s="206" t="s">
        <v>0</v>
      </c>
      <c r="H15" s="206"/>
      <c r="I15" s="206"/>
      <c r="J15" s="224">
        <f>SUM(J13:J14)</f>
        <v>4</v>
      </c>
      <c r="K15" s="214">
        <f>SUM(K13:K14)</f>
        <v>36</v>
      </c>
      <c r="L15" s="214">
        <f>SUM(L13:L14)</f>
        <v>140</v>
      </c>
      <c r="M15" s="224">
        <f>SUM(M13:M14)</f>
        <v>1807</v>
      </c>
      <c r="N15" s="248">
        <f>SUM(N13:N14)</f>
        <v>1500</v>
      </c>
      <c r="O15" s="211">
        <f>SUM(M15/K15)</f>
        <v>50.194444444444443</v>
      </c>
      <c r="P15" s="212">
        <f>SUM(M15/N15)</f>
        <v>1.2046666666666668</v>
      </c>
    </row>
    <row r="16" spans="2:16" ht="13.5" thickBot="1" x14ac:dyDescent="0.25">
      <c r="P16" s="36"/>
    </row>
    <row r="17" spans="2:16" x14ac:dyDescent="0.2">
      <c r="B17" s="661" t="s">
        <v>258</v>
      </c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226" t="s">
        <v>248</v>
      </c>
      <c r="P17" s="227"/>
    </row>
    <row r="18" spans="2:16" x14ac:dyDescent="0.2">
      <c r="B18" s="665" t="s">
        <v>2</v>
      </c>
      <c r="C18" s="680" t="s">
        <v>3</v>
      </c>
      <c r="D18" s="681" t="s">
        <v>254</v>
      </c>
      <c r="E18" s="181" t="s">
        <v>15</v>
      </c>
      <c r="F18" s="181" t="s">
        <v>4</v>
      </c>
      <c r="G18" s="181" t="s">
        <v>5</v>
      </c>
      <c r="H18" s="181" t="s">
        <v>6</v>
      </c>
      <c r="I18" s="181" t="s">
        <v>7</v>
      </c>
      <c r="J18" s="181" t="s">
        <v>8</v>
      </c>
      <c r="K18" s="181" t="s">
        <v>9</v>
      </c>
      <c r="L18" s="181" t="s">
        <v>10</v>
      </c>
      <c r="M18" s="181" t="s">
        <v>11</v>
      </c>
      <c r="N18" s="181" t="s">
        <v>16</v>
      </c>
      <c r="O18" s="183" t="s">
        <v>218</v>
      </c>
      <c r="P18" s="199" t="s">
        <v>29</v>
      </c>
    </row>
    <row r="19" spans="2:16" ht="13.5" thickBot="1" x14ac:dyDescent="0.25">
      <c r="B19" s="666"/>
      <c r="C19" s="669"/>
      <c r="D19" s="682"/>
      <c r="E19" s="187" t="s">
        <v>12</v>
      </c>
      <c r="F19" s="182" t="s">
        <v>13</v>
      </c>
      <c r="G19" s="182" t="s">
        <v>14</v>
      </c>
      <c r="H19" s="182" t="s">
        <v>1</v>
      </c>
      <c r="I19" s="182" t="s">
        <v>14</v>
      </c>
      <c r="J19" s="182" t="s">
        <v>13</v>
      </c>
      <c r="K19" s="182" t="s">
        <v>13</v>
      </c>
      <c r="L19" s="182" t="s">
        <v>13</v>
      </c>
      <c r="M19" s="182" t="s">
        <v>13</v>
      </c>
      <c r="N19" s="182" t="s">
        <v>12</v>
      </c>
      <c r="O19" s="54"/>
      <c r="P19" s="200"/>
    </row>
    <row r="20" spans="2:16" ht="15" x14ac:dyDescent="0.2">
      <c r="B20" s="342" t="s">
        <v>358</v>
      </c>
      <c r="C20" s="61" t="s">
        <v>117</v>
      </c>
      <c r="D20" s="72" t="s">
        <v>256</v>
      </c>
      <c r="E20" s="65">
        <v>23</v>
      </c>
      <c r="F20" s="33">
        <v>2</v>
      </c>
      <c r="G20" s="33">
        <v>30</v>
      </c>
      <c r="H20" s="2">
        <f>E20/(G20/60)</f>
        <v>46</v>
      </c>
      <c r="I20" s="2">
        <f>G20/F20</f>
        <v>15</v>
      </c>
      <c r="J20" s="45">
        <v>1</v>
      </c>
      <c r="K20" s="33">
        <v>36</v>
      </c>
      <c r="L20" s="33">
        <v>30</v>
      </c>
      <c r="M20" s="33">
        <f>1807-280</f>
        <v>1527</v>
      </c>
      <c r="N20" s="2">
        <f>E20*K20</f>
        <v>828</v>
      </c>
      <c r="O20" s="35">
        <f>SUM(M20/K20)</f>
        <v>42.416666666666664</v>
      </c>
      <c r="P20" s="202">
        <f>SUM(M20/N20)</f>
        <v>1.8442028985507246</v>
      </c>
    </row>
    <row r="21" spans="2:16" ht="15" x14ac:dyDescent="0.2">
      <c r="B21" s="342" t="s">
        <v>358</v>
      </c>
      <c r="C21" s="76" t="s">
        <v>253</v>
      </c>
      <c r="D21" s="72" t="s">
        <v>255</v>
      </c>
      <c r="E21" s="109">
        <v>24</v>
      </c>
      <c r="F21" s="33">
        <v>1</v>
      </c>
      <c r="G21" s="33">
        <v>35</v>
      </c>
      <c r="H21" s="2">
        <f>E21/(G21/60)</f>
        <v>41.142857142857139</v>
      </c>
      <c r="I21" s="2">
        <f>G21/F21</f>
        <v>35</v>
      </c>
      <c r="J21" s="45">
        <v>2</v>
      </c>
      <c r="K21" s="33">
        <v>18</v>
      </c>
      <c r="L21" s="33">
        <v>86</v>
      </c>
      <c r="M21" s="33">
        <v>872</v>
      </c>
      <c r="N21" s="2">
        <f>E21*K21</f>
        <v>432</v>
      </c>
      <c r="O21" s="35">
        <f>SUM(M21/K21)</f>
        <v>48.444444444444443</v>
      </c>
      <c r="P21" s="202">
        <f>SUM(M21/N21)</f>
        <v>2.0185185185185186</v>
      </c>
    </row>
    <row r="22" spans="2:16" ht="13.5" thickBot="1" x14ac:dyDescent="0.25">
      <c r="B22" s="674" t="s">
        <v>27</v>
      </c>
      <c r="C22" s="675"/>
      <c r="D22" s="675"/>
      <c r="E22" s="206" t="s">
        <v>0</v>
      </c>
      <c r="F22" s="206">
        <v>3</v>
      </c>
      <c r="G22" s="205" t="s">
        <v>0</v>
      </c>
      <c r="H22" s="248">
        <f>SUM(H20:H20)/3</f>
        <v>15.333333333333334</v>
      </c>
      <c r="I22" s="214" t="s">
        <v>0</v>
      </c>
      <c r="J22" s="214">
        <f>SUM(J20:J21)</f>
        <v>3</v>
      </c>
      <c r="K22" s="214">
        <f>SUM(K20:K21)</f>
        <v>54</v>
      </c>
      <c r="L22" s="214">
        <f>SUM(L20:L21)</f>
        <v>116</v>
      </c>
      <c r="M22" s="214">
        <f>SUM(M20:M21)</f>
        <v>2399</v>
      </c>
      <c r="N22" s="246">
        <f>SUM(N20:N21)</f>
        <v>1260</v>
      </c>
      <c r="O22" s="211">
        <f>SUM(M22/K22)</f>
        <v>44.425925925925924</v>
      </c>
      <c r="P22" s="212">
        <f>SUM(M22/N22)</f>
        <v>1.9039682539682539</v>
      </c>
    </row>
  </sheetData>
  <mergeCells count="14">
    <mergeCell ref="B22:D22"/>
    <mergeCell ref="B11:B12"/>
    <mergeCell ref="C11:C12"/>
    <mergeCell ref="B15:D15"/>
    <mergeCell ref="B17:N17"/>
    <mergeCell ref="B18:B19"/>
    <mergeCell ref="C18:C19"/>
    <mergeCell ref="D18:D19"/>
    <mergeCell ref="B10:N10"/>
    <mergeCell ref="B2:N2"/>
    <mergeCell ref="B3:N3"/>
    <mergeCell ref="B4:B5"/>
    <mergeCell ref="C4:C5"/>
    <mergeCell ref="B8:D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Q26"/>
  <sheetViews>
    <sheetView zoomScaleNormal="100" workbookViewId="0">
      <selection activeCell="D7" sqref="D7"/>
    </sheetView>
  </sheetViews>
  <sheetFormatPr defaultRowHeight="12.75" x14ac:dyDescent="0.2"/>
  <cols>
    <col min="2" max="2" width="15.7109375" customWidth="1"/>
    <col min="3" max="3" width="37.5703125" customWidth="1"/>
    <col min="4" max="4" width="44" customWidth="1"/>
    <col min="5" max="5" width="11" customWidth="1"/>
    <col min="6" max="6" width="14.5703125" customWidth="1"/>
    <col min="7" max="7" width="18.7109375" customWidth="1"/>
    <col min="8" max="8" width="12.5703125" customWidth="1"/>
    <col min="9" max="9" width="18.5703125" customWidth="1"/>
    <col min="10" max="10" width="17.42578125" customWidth="1"/>
    <col min="11" max="11" width="14.5703125" customWidth="1"/>
    <col min="12" max="12" width="21.140625" customWidth="1"/>
    <col min="13" max="13" width="18.28515625" customWidth="1"/>
    <col min="14" max="14" width="20.28515625" customWidth="1"/>
  </cols>
  <sheetData>
    <row r="1" spans="2:17" ht="13.5" thickBot="1" x14ac:dyDescent="0.25"/>
    <row r="2" spans="2:17" x14ac:dyDescent="0.2">
      <c r="B2" s="656" t="s">
        <v>135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7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17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7" ht="13.5" thickBot="1" x14ac:dyDescent="0.25">
      <c r="B5" s="666"/>
      <c r="C5" s="668"/>
      <c r="D5" s="184" t="s">
        <v>28</v>
      </c>
      <c r="E5" s="182" t="s">
        <v>12</v>
      </c>
      <c r="F5" s="182" t="s">
        <v>13</v>
      </c>
      <c r="G5" s="182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54"/>
      <c r="P5" s="200"/>
    </row>
    <row r="6" spans="2:17" x14ac:dyDescent="0.2">
      <c r="B6" s="28" t="s">
        <v>121</v>
      </c>
      <c r="C6" s="23" t="s">
        <v>122</v>
      </c>
      <c r="D6" s="23" t="s">
        <v>123</v>
      </c>
      <c r="E6" s="178">
        <v>41</v>
      </c>
      <c r="F6" s="33">
        <v>1</v>
      </c>
      <c r="G6" s="33">
        <v>70</v>
      </c>
      <c r="H6" s="85">
        <f>E6/(G6/60)</f>
        <v>35.142857142857139</v>
      </c>
      <c r="I6" s="85">
        <f>G6/F6</f>
        <v>70</v>
      </c>
      <c r="J6" s="91">
        <v>1</v>
      </c>
      <c r="K6" s="33">
        <v>2</v>
      </c>
      <c r="L6" s="33">
        <v>61</v>
      </c>
      <c r="M6" s="33">
        <v>93</v>
      </c>
      <c r="N6" s="91">
        <f>E6*K6</f>
        <v>82</v>
      </c>
      <c r="O6" s="127">
        <f t="shared" ref="O6:O12" si="0">SUM(M6/K6)</f>
        <v>46.5</v>
      </c>
      <c r="P6" s="250">
        <f t="shared" ref="P6:P12" si="1">SUM(M6/N6)</f>
        <v>1.1341463414634145</v>
      </c>
      <c r="Q6" s="88"/>
    </row>
    <row r="7" spans="2:17" x14ac:dyDescent="0.2">
      <c r="B7" s="29" t="s">
        <v>125</v>
      </c>
      <c r="C7" s="18" t="s">
        <v>126</v>
      </c>
      <c r="D7" s="18" t="s">
        <v>127</v>
      </c>
      <c r="E7" s="178">
        <v>69</v>
      </c>
      <c r="F7" s="33">
        <v>1</v>
      </c>
      <c r="G7" s="33">
        <v>80</v>
      </c>
      <c r="H7" s="85">
        <f t="shared" ref="H7:H11" si="2">E7/(G7/60)</f>
        <v>51.75</v>
      </c>
      <c r="I7" s="85">
        <f t="shared" ref="I7:I11" si="3">G7/F7</f>
        <v>80</v>
      </c>
      <c r="J7" s="91">
        <v>1</v>
      </c>
      <c r="K7" s="33">
        <v>4</v>
      </c>
      <c r="L7" s="33">
        <v>51</v>
      </c>
      <c r="M7" s="33">
        <v>171</v>
      </c>
      <c r="N7" s="91">
        <f t="shared" ref="N7:N11" si="4">E7*K7</f>
        <v>276</v>
      </c>
      <c r="O7" s="159">
        <f t="shared" si="0"/>
        <v>42.75</v>
      </c>
      <c r="P7" s="251">
        <f t="shared" si="1"/>
        <v>0.61956521739130432</v>
      </c>
      <c r="Q7" s="88"/>
    </row>
    <row r="8" spans="2:17" x14ac:dyDescent="0.2">
      <c r="B8" s="29" t="s">
        <v>128</v>
      </c>
      <c r="C8" s="18" t="s">
        <v>124</v>
      </c>
      <c r="D8" s="18" t="s">
        <v>123</v>
      </c>
      <c r="E8" s="178">
        <v>55</v>
      </c>
      <c r="F8" s="33">
        <v>1</v>
      </c>
      <c r="G8" s="33">
        <v>80</v>
      </c>
      <c r="H8" s="85">
        <f t="shared" si="2"/>
        <v>41.25</v>
      </c>
      <c r="I8" s="85">
        <f t="shared" si="3"/>
        <v>80</v>
      </c>
      <c r="J8" s="91">
        <v>1</v>
      </c>
      <c r="K8" s="33">
        <v>2</v>
      </c>
      <c r="L8" s="33">
        <v>128</v>
      </c>
      <c r="M8" s="33">
        <v>180</v>
      </c>
      <c r="N8" s="91">
        <f t="shared" si="4"/>
        <v>110</v>
      </c>
      <c r="O8" s="159">
        <f t="shared" si="0"/>
        <v>90</v>
      </c>
      <c r="P8" s="251">
        <f t="shared" si="1"/>
        <v>1.6363636363636365</v>
      </c>
      <c r="Q8" s="88"/>
    </row>
    <row r="9" spans="2:17" x14ac:dyDescent="0.2">
      <c r="B9" s="29" t="s">
        <v>129</v>
      </c>
      <c r="C9" s="18" t="s">
        <v>130</v>
      </c>
      <c r="D9" s="18" t="s">
        <v>123</v>
      </c>
      <c r="E9" s="179">
        <v>21</v>
      </c>
      <c r="F9" s="33">
        <v>1</v>
      </c>
      <c r="G9" s="33">
        <v>30</v>
      </c>
      <c r="H9" s="85">
        <f t="shared" si="2"/>
        <v>42</v>
      </c>
      <c r="I9" s="85">
        <f t="shared" si="3"/>
        <v>30</v>
      </c>
      <c r="J9" s="91">
        <v>1</v>
      </c>
      <c r="K9" s="33">
        <v>6</v>
      </c>
      <c r="L9" s="33">
        <v>50</v>
      </c>
      <c r="M9" s="33">
        <v>184</v>
      </c>
      <c r="N9" s="91">
        <f t="shared" si="4"/>
        <v>126</v>
      </c>
      <c r="O9" s="159">
        <f t="shared" si="0"/>
        <v>30.666666666666668</v>
      </c>
      <c r="P9" s="251">
        <f t="shared" si="1"/>
        <v>1.4603174603174602</v>
      </c>
      <c r="Q9" s="88"/>
    </row>
    <row r="10" spans="2:17" x14ac:dyDescent="0.2">
      <c r="B10" s="29" t="s">
        <v>131</v>
      </c>
      <c r="C10" s="18" t="s">
        <v>132</v>
      </c>
      <c r="D10" s="18" t="s">
        <v>127</v>
      </c>
      <c r="E10" s="135">
        <v>26</v>
      </c>
      <c r="F10" s="33">
        <v>1</v>
      </c>
      <c r="G10" s="33">
        <v>35</v>
      </c>
      <c r="H10" s="85">
        <f t="shared" si="2"/>
        <v>44.571428571428569</v>
      </c>
      <c r="I10" s="85">
        <f t="shared" si="3"/>
        <v>35</v>
      </c>
      <c r="J10" s="91">
        <v>1</v>
      </c>
      <c r="K10" s="33">
        <v>3</v>
      </c>
      <c r="L10" s="33">
        <v>25</v>
      </c>
      <c r="M10" s="33">
        <v>47</v>
      </c>
      <c r="N10" s="91">
        <f t="shared" si="4"/>
        <v>78</v>
      </c>
      <c r="O10" s="127">
        <f t="shared" si="0"/>
        <v>15.666666666666666</v>
      </c>
      <c r="P10" s="250">
        <f t="shared" si="1"/>
        <v>0.60256410256410253</v>
      </c>
      <c r="Q10" s="88"/>
    </row>
    <row r="11" spans="2:17" x14ac:dyDescent="0.2">
      <c r="B11" s="29" t="s">
        <v>133</v>
      </c>
      <c r="C11" s="18" t="s">
        <v>134</v>
      </c>
      <c r="D11" s="18" t="s">
        <v>127</v>
      </c>
      <c r="E11" s="178">
        <v>50</v>
      </c>
      <c r="F11" s="33">
        <v>1</v>
      </c>
      <c r="G11" s="33">
        <v>80</v>
      </c>
      <c r="H11" s="85">
        <f t="shared" si="2"/>
        <v>37.5</v>
      </c>
      <c r="I11" s="85">
        <f t="shared" si="3"/>
        <v>80</v>
      </c>
      <c r="J11" s="91">
        <v>1</v>
      </c>
      <c r="K11" s="33">
        <v>2</v>
      </c>
      <c r="L11" s="33">
        <v>63</v>
      </c>
      <c r="M11" s="33">
        <v>110</v>
      </c>
      <c r="N11" s="91">
        <f t="shared" si="4"/>
        <v>100</v>
      </c>
      <c r="O11" s="127">
        <f t="shared" si="0"/>
        <v>55</v>
      </c>
      <c r="P11" s="250">
        <f t="shared" si="1"/>
        <v>1.1000000000000001</v>
      </c>
      <c r="Q11" s="88"/>
    </row>
    <row r="12" spans="2:17" ht="13.5" thickBot="1" x14ac:dyDescent="0.25">
      <c r="B12" s="220" t="s">
        <v>26</v>
      </c>
      <c r="C12" s="221"/>
      <c r="D12" s="221"/>
      <c r="E12" s="252">
        <v>44</v>
      </c>
      <c r="F12" s="234">
        <f>SUM(F6:F11)</f>
        <v>6</v>
      </c>
      <c r="G12" s="234" t="s">
        <v>0</v>
      </c>
      <c r="H12" s="234" t="s">
        <v>0</v>
      </c>
      <c r="I12" s="253" t="s">
        <v>0</v>
      </c>
      <c r="J12" s="237">
        <f>SUM(J6:J11)</f>
        <v>6</v>
      </c>
      <c r="K12" s="253">
        <f>SUM(K6:K11)</f>
        <v>19</v>
      </c>
      <c r="L12" s="253">
        <f>SUM(L6:L11)</f>
        <v>378</v>
      </c>
      <c r="M12" s="253">
        <f>SUM(M6:M11)</f>
        <v>785</v>
      </c>
      <c r="N12" s="237">
        <f>SUM(N6:N11)</f>
        <v>772</v>
      </c>
      <c r="O12" s="254">
        <f t="shared" si="0"/>
        <v>41.315789473684212</v>
      </c>
      <c r="P12" s="255">
        <f t="shared" si="1"/>
        <v>1.016839378238342</v>
      </c>
      <c r="Q12" s="88"/>
    </row>
    <row r="13" spans="2:17" x14ac:dyDescent="0.2">
      <c r="B13" s="3"/>
      <c r="C13" s="1"/>
      <c r="D13" s="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180"/>
      <c r="P13" s="93"/>
      <c r="Q13" s="88"/>
    </row>
    <row r="14" spans="2:17" ht="13.5" thickBot="1" x14ac:dyDescent="0.25"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68"/>
      <c r="P14" s="68"/>
    </row>
    <row r="15" spans="2:17" x14ac:dyDescent="0.2">
      <c r="B15" s="215" t="s">
        <v>257</v>
      </c>
      <c r="C15" s="216"/>
      <c r="D15" s="256"/>
      <c r="E15" s="216"/>
      <c r="F15" s="216"/>
      <c r="G15" s="216"/>
      <c r="H15" s="216"/>
      <c r="I15" s="216"/>
      <c r="J15" s="216"/>
      <c r="K15" s="216"/>
      <c r="L15" s="216"/>
      <c r="M15" s="216"/>
      <c r="N15" s="257"/>
      <c r="O15" s="258" t="s">
        <v>248</v>
      </c>
      <c r="P15" s="259"/>
    </row>
    <row r="16" spans="2:17" x14ac:dyDescent="0.2">
      <c r="B16" s="217" t="s">
        <v>2</v>
      </c>
      <c r="C16" s="183" t="s">
        <v>3</v>
      </c>
      <c r="D16" s="183"/>
      <c r="E16" s="181" t="s">
        <v>15</v>
      </c>
      <c r="F16" s="181" t="s">
        <v>4</v>
      </c>
      <c r="G16" s="181" t="s">
        <v>5</v>
      </c>
      <c r="H16" s="181" t="s">
        <v>6</v>
      </c>
      <c r="I16" s="181" t="s">
        <v>7</v>
      </c>
      <c r="J16" s="181" t="s">
        <v>8</v>
      </c>
      <c r="K16" s="181" t="s">
        <v>9</v>
      </c>
      <c r="L16" s="181" t="s">
        <v>10</v>
      </c>
      <c r="M16" s="181" t="s">
        <v>11</v>
      </c>
      <c r="N16" s="181" t="s">
        <v>16</v>
      </c>
      <c r="O16" s="84" t="s">
        <v>218</v>
      </c>
      <c r="P16" s="260" t="s">
        <v>29</v>
      </c>
    </row>
    <row r="17" spans="2:16" ht="13.5" thickBot="1" x14ac:dyDescent="0.25">
      <c r="B17" s="218"/>
      <c r="C17" s="182"/>
      <c r="D17" s="187" t="s">
        <v>246</v>
      </c>
      <c r="E17" s="187" t="s">
        <v>12</v>
      </c>
      <c r="F17" s="182" t="s">
        <v>13</v>
      </c>
      <c r="G17" s="182" t="s">
        <v>14</v>
      </c>
      <c r="H17" s="182" t="s">
        <v>1</v>
      </c>
      <c r="I17" s="182" t="s">
        <v>14</v>
      </c>
      <c r="J17" s="182" t="s">
        <v>13</v>
      </c>
      <c r="K17" s="182" t="s">
        <v>13</v>
      </c>
      <c r="L17" s="182" t="s">
        <v>13</v>
      </c>
      <c r="M17" s="182" t="s">
        <v>13</v>
      </c>
      <c r="N17" s="182" t="s">
        <v>12</v>
      </c>
      <c r="O17" s="56"/>
      <c r="P17" s="261"/>
    </row>
    <row r="18" spans="2:16" x14ac:dyDescent="0.2">
      <c r="B18" s="96" t="s">
        <v>121</v>
      </c>
      <c r="C18" s="78" t="s">
        <v>122</v>
      </c>
      <c r="D18" s="71" t="s">
        <v>245</v>
      </c>
      <c r="E18" s="79"/>
      <c r="F18" s="33"/>
      <c r="G18" s="33"/>
      <c r="H18" s="2"/>
      <c r="I18" s="2"/>
      <c r="J18" s="2"/>
      <c r="K18" s="33"/>
      <c r="L18" s="33"/>
      <c r="M18" s="33"/>
      <c r="N18" s="2"/>
      <c r="O18" s="82"/>
      <c r="P18" s="262"/>
    </row>
    <row r="19" spans="2:16" x14ac:dyDescent="0.2">
      <c r="B19" s="97" t="s">
        <v>125</v>
      </c>
      <c r="C19" s="47" t="s">
        <v>126</v>
      </c>
      <c r="D19" s="71" t="s">
        <v>245</v>
      </c>
      <c r="E19" s="79"/>
      <c r="F19" s="33"/>
      <c r="G19" s="33"/>
      <c r="H19" s="85"/>
      <c r="I19" s="85"/>
      <c r="J19" s="91"/>
      <c r="K19" s="33"/>
      <c r="L19" s="33"/>
      <c r="M19" s="33"/>
      <c r="N19" s="85"/>
      <c r="O19" s="90"/>
      <c r="P19" s="251"/>
    </row>
    <row r="20" spans="2:16" x14ac:dyDescent="0.2">
      <c r="B20" s="97" t="s">
        <v>128</v>
      </c>
      <c r="C20" s="47" t="s">
        <v>124</v>
      </c>
      <c r="D20" s="71" t="s">
        <v>245</v>
      </c>
      <c r="E20" s="79"/>
      <c r="F20" s="33"/>
      <c r="G20" s="33"/>
      <c r="H20" s="85"/>
      <c r="I20" s="85"/>
      <c r="J20" s="91"/>
      <c r="K20" s="33"/>
      <c r="L20" s="33"/>
      <c r="M20" s="33"/>
      <c r="N20" s="85"/>
      <c r="O20" s="90"/>
      <c r="P20" s="251"/>
    </row>
    <row r="21" spans="2:16" x14ac:dyDescent="0.2">
      <c r="B21" s="29" t="s">
        <v>129</v>
      </c>
      <c r="C21" s="18" t="s">
        <v>130</v>
      </c>
      <c r="D21" s="72" t="s">
        <v>247</v>
      </c>
      <c r="E21" s="55">
        <v>21</v>
      </c>
      <c r="F21" s="33">
        <v>1</v>
      </c>
      <c r="G21" s="33">
        <v>30</v>
      </c>
      <c r="H21" s="85">
        <f>E21/(G21/60)</f>
        <v>42</v>
      </c>
      <c r="I21" s="85">
        <f>G21/F21</f>
        <v>30</v>
      </c>
      <c r="J21" s="91">
        <v>1</v>
      </c>
      <c r="K21" s="33">
        <v>4</v>
      </c>
      <c r="L21" s="33">
        <v>50</v>
      </c>
      <c r="M21" s="33">
        <v>184</v>
      </c>
      <c r="N21" s="91">
        <f>E21*K21</f>
        <v>84</v>
      </c>
      <c r="O21" s="159">
        <f>SUM(M21/K21)</f>
        <v>46</v>
      </c>
      <c r="P21" s="251">
        <f>SUM(M21/N21)</f>
        <v>2.1904761904761907</v>
      </c>
    </row>
    <row r="22" spans="2:16" x14ac:dyDescent="0.2">
      <c r="B22" s="122" t="s">
        <v>131</v>
      </c>
      <c r="C22" s="61" t="s">
        <v>132</v>
      </c>
      <c r="D22" s="72" t="s">
        <v>247</v>
      </c>
      <c r="E22" s="55">
        <v>26</v>
      </c>
      <c r="F22" s="33">
        <v>1</v>
      </c>
      <c r="G22" s="33">
        <v>35</v>
      </c>
      <c r="H22" s="85">
        <f>E22/(G22/60)</f>
        <v>44.571428571428569</v>
      </c>
      <c r="I22" s="85">
        <f>G22/F22</f>
        <v>35</v>
      </c>
      <c r="J22" s="91">
        <v>1</v>
      </c>
      <c r="K22" s="33">
        <v>2</v>
      </c>
      <c r="L22" s="33">
        <v>25</v>
      </c>
      <c r="M22" s="33">
        <v>55</v>
      </c>
      <c r="N22" s="91">
        <f>E22*K22</f>
        <v>52</v>
      </c>
      <c r="O22" s="159">
        <f>SUM(M22/K22)</f>
        <v>27.5</v>
      </c>
      <c r="P22" s="251">
        <f>SUM(M22/N22)</f>
        <v>1.0576923076923077</v>
      </c>
    </row>
    <row r="23" spans="2:16" x14ac:dyDescent="0.2">
      <c r="B23" s="97" t="s">
        <v>133</v>
      </c>
      <c r="C23" s="47" t="s">
        <v>134</v>
      </c>
      <c r="D23" s="71" t="s">
        <v>245</v>
      </c>
      <c r="E23" s="79"/>
      <c r="F23" s="33"/>
      <c r="G23" s="33"/>
      <c r="H23" s="85"/>
      <c r="I23" s="85"/>
      <c r="J23" s="91"/>
      <c r="K23" s="33"/>
      <c r="L23" s="33"/>
      <c r="M23" s="33"/>
      <c r="N23" s="85"/>
      <c r="O23" s="159"/>
      <c r="P23" s="251"/>
    </row>
    <row r="24" spans="2:16" x14ac:dyDescent="0.2">
      <c r="B24" s="243"/>
      <c r="C24" s="14"/>
      <c r="D24" s="15"/>
      <c r="E24" s="86"/>
      <c r="F24" s="33"/>
      <c r="G24" s="33"/>
      <c r="H24" s="85"/>
      <c r="I24" s="85"/>
      <c r="J24" s="91"/>
      <c r="K24" s="33"/>
      <c r="L24" s="33"/>
      <c r="M24" s="33"/>
      <c r="N24" s="85"/>
      <c r="O24" s="159"/>
      <c r="P24" s="251"/>
    </row>
    <row r="25" spans="2:16" ht="13.5" thickBot="1" x14ac:dyDescent="0.25">
      <c r="B25" s="220" t="s">
        <v>26</v>
      </c>
      <c r="C25" s="221"/>
      <c r="D25" s="221"/>
      <c r="E25" s="234"/>
      <c r="F25" s="235">
        <f>SUM(F18:F23)</f>
        <v>2</v>
      </c>
      <c r="G25" s="235" t="s">
        <v>0</v>
      </c>
      <c r="H25" s="235"/>
      <c r="I25" s="235"/>
      <c r="J25" s="234">
        <f>SUM(J18:J23)</f>
        <v>2</v>
      </c>
      <c r="K25" s="234">
        <f>SUM(K18:K23)</f>
        <v>6</v>
      </c>
      <c r="L25" s="234">
        <f>SUM(L18:L23)</f>
        <v>75</v>
      </c>
      <c r="M25" s="234">
        <f>SUM(M18:M23)</f>
        <v>239</v>
      </c>
      <c r="N25" s="234">
        <f>SUM(N18:N23)</f>
        <v>136</v>
      </c>
      <c r="O25" s="263">
        <f>SUM(M25/K25)</f>
        <v>39.833333333333336</v>
      </c>
      <c r="P25" s="264">
        <f>SUM(M25/N25)</f>
        <v>1.7573529411764706</v>
      </c>
    </row>
    <row r="26" spans="2:16" ht="14.25" customHeight="1" x14ac:dyDescent="0.2">
      <c r="B26" s="4"/>
      <c r="C26" s="5"/>
      <c r="D26" s="5"/>
      <c r="E26" s="87"/>
      <c r="F26" s="87"/>
      <c r="G26" s="87"/>
      <c r="H26" s="88"/>
      <c r="I26" s="88"/>
      <c r="J26" s="177"/>
      <c r="K26" s="177"/>
      <c r="L26" s="177"/>
      <c r="M26" s="89"/>
      <c r="N26" s="89"/>
      <c r="O26" s="177"/>
      <c r="P26" s="177"/>
    </row>
  </sheetData>
  <mergeCells count="4">
    <mergeCell ref="B2:N2"/>
    <mergeCell ref="B4:B5"/>
    <mergeCell ref="C4:C5"/>
    <mergeCell ref="B3:N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P27"/>
  <sheetViews>
    <sheetView zoomScaleNormal="100" workbookViewId="0">
      <selection activeCell="B8" sqref="B8:D8"/>
    </sheetView>
  </sheetViews>
  <sheetFormatPr defaultRowHeight="12.75" x14ac:dyDescent="0.2"/>
  <cols>
    <col min="2" max="2" width="13.7109375" customWidth="1"/>
    <col min="3" max="3" width="37.42578125" customWidth="1"/>
    <col min="4" max="4" width="56.5703125" customWidth="1"/>
    <col min="6" max="6" width="11.5703125" customWidth="1"/>
    <col min="7" max="7" width="16.42578125" customWidth="1"/>
    <col min="8" max="8" width="11.28515625" customWidth="1"/>
    <col min="9" max="9" width="15.28515625" customWidth="1"/>
    <col min="10" max="10" width="13.7109375" customWidth="1"/>
    <col min="11" max="11" width="12.5703125" customWidth="1"/>
    <col min="12" max="12" width="18.28515625" customWidth="1"/>
    <col min="13" max="13" width="16.42578125" customWidth="1"/>
    <col min="14" max="14" width="18.7109375" customWidth="1"/>
  </cols>
  <sheetData>
    <row r="1" spans="2:16" ht="13.5" thickBot="1" x14ac:dyDescent="0.25"/>
    <row r="2" spans="2:16" x14ac:dyDescent="0.2">
      <c r="B2" s="656" t="s">
        <v>141</v>
      </c>
      <c r="C2" s="657"/>
      <c r="D2" s="657"/>
      <c r="E2" s="657"/>
      <c r="F2" s="657"/>
      <c r="G2" s="657"/>
      <c r="H2" s="657"/>
      <c r="I2" s="657"/>
      <c r="J2" s="657"/>
      <c r="K2" s="657"/>
      <c r="L2" s="657"/>
      <c r="M2" s="657"/>
      <c r="N2" s="657"/>
      <c r="O2" s="197"/>
      <c r="P2" s="222"/>
    </row>
    <row r="3" spans="2:16" x14ac:dyDescent="0.2">
      <c r="B3" s="658" t="s">
        <v>17</v>
      </c>
      <c r="C3" s="659"/>
      <c r="D3" s="660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196" t="s">
        <v>248</v>
      </c>
      <c r="P3" s="223"/>
    </row>
    <row r="4" spans="2:16" x14ac:dyDescent="0.2">
      <c r="B4" s="665" t="s">
        <v>2</v>
      </c>
      <c r="C4" s="667" t="s">
        <v>3</v>
      </c>
      <c r="D4" s="183"/>
      <c r="E4" s="181" t="s">
        <v>15</v>
      </c>
      <c r="F4" s="181" t="s">
        <v>4</v>
      </c>
      <c r="G4" s="181" t="s">
        <v>5</v>
      </c>
      <c r="H4" s="181" t="s">
        <v>6</v>
      </c>
      <c r="I4" s="181" t="s">
        <v>7</v>
      </c>
      <c r="J4" s="181" t="s">
        <v>8</v>
      </c>
      <c r="K4" s="181" t="s">
        <v>9</v>
      </c>
      <c r="L4" s="181" t="s">
        <v>10</v>
      </c>
      <c r="M4" s="181" t="s">
        <v>11</v>
      </c>
      <c r="N4" s="183" t="s">
        <v>16</v>
      </c>
      <c r="O4" s="183" t="s">
        <v>218</v>
      </c>
      <c r="P4" s="199" t="s">
        <v>29</v>
      </c>
    </row>
    <row r="5" spans="2:16" ht="13.5" thickBot="1" x14ac:dyDescent="0.25">
      <c r="B5" s="666"/>
      <c r="C5" s="668"/>
      <c r="D5" s="184" t="s">
        <v>28</v>
      </c>
      <c r="E5" s="182" t="s">
        <v>12</v>
      </c>
      <c r="F5" s="182" t="s">
        <v>13</v>
      </c>
      <c r="G5" s="182" t="s">
        <v>14</v>
      </c>
      <c r="H5" s="182" t="s">
        <v>1</v>
      </c>
      <c r="I5" s="182" t="s">
        <v>14</v>
      </c>
      <c r="J5" s="182" t="s">
        <v>13</v>
      </c>
      <c r="K5" s="182" t="s">
        <v>216</v>
      </c>
      <c r="L5" s="182" t="s">
        <v>13</v>
      </c>
      <c r="M5" s="182" t="s">
        <v>13</v>
      </c>
      <c r="N5" s="184" t="s">
        <v>12</v>
      </c>
      <c r="O5" s="94"/>
      <c r="P5" s="265"/>
    </row>
    <row r="6" spans="2:16" x14ac:dyDescent="0.2">
      <c r="B6" s="28" t="s">
        <v>136</v>
      </c>
      <c r="C6" s="23" t="s">
        <v>137</v>
      </c>
      <c r="D6" s="23" t="s">
        <v>39</v>
      </c>
      <c r="E6" s="175">
        <v>43</v>
      </c>
      <c r="F6" s="33">
        <v>4</v>
      </c>
      <c r="G6" s="33">
        <v>70</v>
      </c>
      <c r="H6" s="2">
        <f>E6/(G6/60)</f>
        <v>36.857142857142854</v>
      </c>
      <c r="I6" s="2">
        <f>G6/F6</f>
        <v>17.5</v>
      </c>
      <c r="J6" s="45">
        <v>3</v>
      </c>
      <c r="K6" s="33">
        <v>38</v>
      </c>
      <c r="L6" s="33">
        <v>162</v>
      </c>
      <c r="M6" s="33">
        <v>1422</v>
      </c>
      <c r="N6" s="45">
        <f>E6*K6</f>
        <v>1634</v>
      </c>
      <c r="O6" s="80">
        <f>SUM(M6/K6)</f>
        <v>37.421052631578945</v>
      </c>
      <c r="P6" s="266">
        <f>SUM(M6/N6)</f>
        <v>0.87025703794369647</v>
      </c>
    </row>
    <row r="7" spans="2:16" x14ac:dyDescent="0.2">
      <c r="B7" s="29" t="s">
        <v>138</v>
      </c>
      <c r="C7" s="18" t="s">
        <v>139</v>
      </c>
      <c r="D7" s="18" t="s">
        <v>140</v>
      </c>
      <c r="E7" s="65">
        <v>40</v>
      </c>
      <c r="F7" s="33">
        <v>1</v>
      </c>
      <c r="G7" s="33">
        <v>60</v>
      </c>
      <c r="H7" s="2">
        <f>E7/(G7/60)</f>
        <v>40</v>
      </c>
      <c r="I7" s="2">
        <f>G7/F7</f>
        <v>60</v>
      </c>
      <c r="J7" s="45">
        <f>60/I7</f>
        <v>1</v>
      </c>
      <c r="K7" s="33">
        <v>4</v>
      </c>
      <c r="L7" s="33">
        <v>60</v>
      </c>
      <c r="M7" s="33">
        <v>152</v>
      </c>
      <c r="N7" s="45">
        <f>E7*K7</f>
        <v>160</v>
      </c>
      <c r="O7" s="81">
        <f>SUM(M7/K7)</f>
        <v>38</v>
      </c>
      <c r="P7" s="262">
        <f>SUM(M7/N7)</f>
        <v>0.95</v>
      </c>
    </row>
    <row r="8" spans="2:16" ht="13.5" thickBot="1" x14ac:dyDescent="0.25">
      <c r="B8" s="683" t="s">
        <v>26</v>
      </c>
      <c r="C8" s="684"/>
      <c r="D8" s="684"/>
      <c r="E8" s="234">
        <v>42</v>
      </c>
      <c r="F8" s="267">
        <f>SUM(F6:F7)</f>
        <v>5</v>
      </c>
      <c r="G8" s="235" t="s">
        <v>0</v>
      </c>
      <c r="H8" s="235" t="s">
        <v>0</v>
      </c>
      <c r="I8" s="236" t="s">
        <v>0</v>
      </c>
      <c r="J8" s="268">
        <f>SUM(J6:J7)</f>
        <v>4</v>
      </c>
      <c r="K8" s="211">
        <f>SUM(K6:K7)</f>
        <v>42</v>
      </c>
      <c r="L8" s="211">
        <f>SUM(L6:L7)</f>
        <v>222</v>
      </c>
      <c r="M8" s="211">
        <f>SUM(M6:M7)</f>
        <v>1574</v>
      </c>
      <c r="N8" s="211">
        <f>SUM(N6:N7)</f>
        <v>1794</v>
      </c>
      <c r="O8" s="269">
        <f>SUM(M8/K8)</f>
        <v>37.476190476190474</v>
      </c>
      <c r="P8" s="270">
        <f>SUM(M8/N8)</f>
        <v>0.87736900780379046</v>
      </c>
    </row>
    <row r="9" spans="2:16" ht="13.5" thickBot="1" x14ac:dyDescent="0.25">
      <c r="B9" s="3"/>
      <c r="C9" s="3"/>
      <c r="D9" s="3"/>
      <c r="E9" s="101"/>
      <c r="F9" s="101"/>
      <c r="G9" s="101"/>
      <c r="H9" s="101"/>
      <c r="I9" s="101"/>
      <c r="J9" s="3"/>
      <c r="K9" s="3"/>
      <c r="L9" s="3"/>
      <c r="M9" s="3"/>
      <c r="N9" s="3"/>
      <c r="O9" s="95"/>
      <c r="P9" s="95"/>
    </row>
    <row r="10" spans="2:16" x14ac:dyDescent="0.2">
      <c r="B10" s="661" t="s">
        <v>257</v>
      </c>
      <c r="C10" s="662"/>
      <c r="D10" s="663"/>
      <c r="E10" s="662"/>
      <c r="F10" s="662"/>
      <c r="G10" s="662"/>
      <c r="H10" s="662"/>
      <c r="I10" s="662"/>
      <c r="J10" s="662"/>
      <c r="K10" s="662"/>
      <c r="L10" s="662"/>
      <c r="M10" s="662"/>
      <c r="N10" s="664"/>
      <c r="O10" s="258" t="s">
        <v>248</v>
      </c>
      <c r="P10" s="259"/>
    </row>
    <row r="11" spans="2:16" x14ac:dyDescent="0.2">
      <c r="B11" s="665" t="s">
        <v>2</v>
      </c>
      <c r="C11" s="667" t="s">
        <v>3</v>
      </c>
      <c r="D11" s="681" t="s">
        <v>246</v>
      </c>
      <c r="E11" s="181" t="s">
        <v>15</v>
      </c>
      <c r="F11" s="181" t="s">
        <v>4</v>
      </c>
      <c r="G11" s="181" t="s">
        <v>5</v>
      </c>
      <c r="H11" s="181" t="s">
        <v>6</v>
      </c>
      <c r="I11" s="181" t="s">
        <v>7</v>
      </c>
      <c r="J11" s="181" t="s">
        <v>8</v>
      </c>
      <c r="K11" s="181" t="s">
        <v>9</v>
      </c>
      <c r="L11" s="181" t="s">
        <v>10</v>
      </c>
      <c r="M11" s="181" t="s">
        <v>11</v>
      </c>
      <c r="N11" s="181" t="s">
        <v>16</v>
      </c>
      <c r="O11" s="84" t="s">
        <v>218</v>
      </c>
      <c r="P11" s="260" t="s">
        <v>29</v>
      </c>
    </row>
    <row r="12" spans="2:16" ht="13.5" thickBot="1" x14ac:dyDescent="0.25">
      <c r="B12" s="666"/>
      <c r="C12" s="669"/>
      <c r="D12" s="682"/>
      <c r="E12" s="187" t="s">
        <v>12</v>
      </c>
      <c r="F12" s="182" t="s">
        <v>13</v>
      </c>
      <c r="G12" s="182" t="s">
        <v>14</v>
      </c>
      <c r="H12" s="182" t="s">
        <v>1</v>
      </c>
      <c r="I12" s="182" t="s">
        <v>14</v>
      </c>
      <c r="J12" s="182" t="s">
        <v>13</v>
      </c>
      <c r="K12" s="182" t="s">
        <v>13</v>
      </c>
      <c r="L12" s="182" t="s">
        <v>13</v>
      </c>
      <c r="M12" s="182" t="s">
        <v>13</v>
      </c>
      <c r="N12" s="182" t="s">
        <v>12</v>
      </c>
      <c r="O12" s="56"/>
      <c r="P12" s="261"/>
    </row>
    <row r="13" spans="2:16" x14ac:dyDescent="0.2">
      <c r="B13" s="99" t="s">
        <v>136</v>
      </c>
      <c r="C13" s="114" t="s">
        <v>137</v>
      </c>
      <c r="D13" s="72" t="s">
        <v>247</v>
      </c>
      <c r="E13" s="175">
        <v>43</v>
      </c>
      <c r="F13" s="33">
        <v>4</v>
      </c>
      <c r="G13" s="33">
        <v>70</v>
      </c>
      <c r="H13" s="2">
        <f>E13/(G13/60)</f>
        <v>36.857142857142854</v>
      </c>
      <c r="I13" s="2">
        <f>G13/F13</f>
        <v>17.5</v>
      </c>
      <c r="J13" s="45">
        <v>3</v>
      </c>
      <c r="K13" s="33">
        <v>30</v>
      </c>
      <c r="L13" s="33">
        <v>162</v>
      </c>
      <c r="M13" s="33">
        <v>1422</v>
      </c>
      <c r="N13" s="45">
        <f>E13*K13</f>
        <v>1290</v>
      </c>
      <c r="O13" s="51">
        <f>SUM(M13/K13)</f>
        <v>47.4</v>
      </c>
      <c r="P13" s="201">
        <f>SUM(M13/N13)</f>
        <v>1.1023255813953488</v>
      </c>
    </row>
    <row r="14" spans="2:16" x14ac:dyDescent="0.2">
      <c r="B14" s="165" t="s">
        <v>138</v>
      </c>
      <c r="C14" s="166" t="s">
        <v>139</v>
      </c>
      <c r="D14" s="167" t="s">
        <v>247</v>
      </c>
      <c r="E14" s="65">
        <v>40</v>
      </c>
      <c r="F14" s="33">
        <v>1</v>
      </c>
      <c r="G14" s="33">
        <v>60</v>
      </c>
      <c r="H14" s="85">
        <f>E14/(G14/60)</f>
        <v>40</v>
      </c>
      <c r="I14" s="85">
        <f>G14/F14</f>
        <v>60</v>
      </c>
      <c r="J14" s="45">
        <f>60/I14</f>
        <v>1</v>
      </c>
      <c r="K14" s="33">
        <v>4</v>
      </c>
      <c r="L14" s="33">
        <v>60</v>
      </c>
      <c r="M14" s="33">
        <v>152</v>
      </c>
      <c r="N14" s="45">
        <f>E14*K14</f>
        <v>160</v>
      </c>
      <c r="O14" s="35">
        <f>SUM(M14/K14)</f>
        <v>38</v>
      </c>
      <c r="P14" s="202">
        <f>SUM(M14/N14)</f>
        <v>0.95</v>
      </c>
    </row>
    <row r="15" spans="2:16" ht="13.5" thickBot="1" x14ac:dyDescent="0.25">
      <c r="B15" s="683" t="s">
        <v>26</v>
      </c>
      <c r="C15" s="684"/>
      <c r="D15" s="684"/>
      <c r="E15" s="235" t="s">
        <v>0</v>
      </c>
      <c r="F15" s="267">
        <f>SUM(F13:F14)</f>
        <v>5</v>
      </c>
      <c r="G15" s="235" t="s">
        <v>0</v>
      </c>
      <c r="H15" s="235" t="s">
        <v>0</v>
      </c>
      <c r="I15" s="236" t="s">
        <v>0</v>
      </c>
      <c r="J15" s="211">
        <f>SUM(J13:J14)</f>
        <v>4</v>
      </c>
      <c r="K15" s="211">
        <f>SUM(K13:K14)</f>
        <v>34</v>
      </c>
      <c r="L15" s="211">
        <f>SUM(L13:L14)</f>
        <v>222</v>
      </c>
      <c r="M15" s="211">
        <f>SUM(M13:M14)</f>
        <v>1574</v>
      </c>
      <c r="N15" s="211">
        <f>SUM(N13:N14)</f>
        <v>1450</v>
      </c>
      <c r="O15" s="271"/>
      <c r="P15" s="272"/>
    </row>
    <row r="16" spans="2:16" ht="13.5" thickBot="1" x14ac:dyDescent="0.25">
      <c r="B16" s="95"/>
      <c r="C16" s="95"/>
      <c r="D16" s="95"/>
      <c r="E16" s="95"/>
      <c r="F16" s="95"/>
      <c r="G16" s="95"/>
      <c r="H16" s="95"/>
      <c r="I16" s="7"/>
      <c r="J16" s="8"/>
      <c r="K16" s="8"/>
      <c r="L16" s="8"/>
      <c r="M16" s="9"/>
      <c r="N16" s="9"/>
      <c r="O16" s="98"/>
      <c r="P16" s="98"/>
    </row>
    <row r="17" spans="2:16" x14ac:dyDescent="0.2">
      <c r="B17" s="661" t="s">
        <v>263</v>
      </c>
      <c r="C17" s="662"/>
      <c r="D17" s="662"/>
      <c r="E17" s="662"/>
      <c r="F17" s="662"/>
      <c r="G17" s="662"/>
      <c r="H17" s="662"/>
      <c r="I17" s="662"/>
      <c r="J17" s="662"/>
      <c r="K17" s="662"/>
      <c r="L17" s="662"/>
      <c r="M17" s="662"/>
      <c r="N17" s="662"/>
      <c r="O17" s="258" t="s">
        <v>248</v>
      </c>
      <c r="P17" s="259"/>
    </row>
    <row r="18" spans="2:16" x14ac:dyDescent="0.2">
      <c r="B18" s="665" t="s">
        <v>2</v>
      </c>
      <c r="C18" s="680" t="s">
        <v>3</v>
      </c>
      <c r="D18" s="681" t="s">
        <v>262</v>
      </c>
      <c r="E18" s="181" t="s">
        <v>15</v>
      </c>
      <c r="F18" s="181" t="s">
        <v>4</v>
      </c>
      <c r="G18" s="181" t="s">
        <v>5</v>
      </c>
      <c r="H18" s="181" t="s">
        <v>6</v>
      </c>
      <c r="I18" s="181" t="s">
        <v>7</v>
      </c>
      <c r="J18" s="181" t="s">
        <v>8</v>
      </c>
      <c r="K18" s="181" t="s">
        <v>9</v>
      </c>
      <c r="L18" s="181" t="s">
        <v>10</v>
      </c>
      <c r="M18" s="181" t="s">
        <v>11</v>
      </c>
      <c r="N18" s="181" t="s">
        <v>16</v>
      </c>
      <c r="O18" s="84" t="s">
        <v>218</v>
      </c>
      <c r="P18" s="260" t="s">
        <v>29</v>
      </c>
    </row>
    <row r="19" spans="2:16" ht="13.5" thickBot="1" x14ac:dyDescent="0.25">
      <c r="B19" s="666"/>
      <c r="C19" s="669"/>
      <c r="D19" s="682"/>
      <c r="E19" s="187" t="s">
        <v>12</v>
      </c>
      <c r="F19" s="182" t="s">
        <v>13</v>
      </c>
      <c r="G19" s="182" t="s">
        <v>14</v>
      </c>
      <c r="H19" s="182" t="s">
        <v>1</v>
      </c>
      <c r="I19" s="182" t="s">
        <v>14</v>
      </c>
      <c r="J19" s="182" t="s">
        <v>13</v>
      </c>
      <c r="K19" s="182" t="s">
        <v>13</v>
      </c>
      <c r="L19" s="182" t="s">
        <v>13</v>
      </c>
      <c r="M19" s="182" t="s">
        <v>13</v>
      </c>
      <c r="N19" s="182" t="s">
        <v>12</v>
      </c>
      <c r="O19" s="56"/>
      <c r="P19" s="261"/>
    </row>
    <row r="20" spans="2:16" x14ac:dyDescent="0.2">
      <c r="B20" s="96" t="s">
        <v>136</v>
      </c>
      <c r="C20" s="78" t="s">
        <v>137</v>
      </c>
      <c r="D20" s="71" t="s">
        <v>245</v>
      </c>
      <c r="E20" s="176">
        <v>43</v>
      </c>
      <c r="F20" s="33"/>
      <c r="G20" s="33"/>
      <c r="H20" s="2"/>
      <c r="I20" s="2"/>
      <c r="J20" s="2"/>
      <c r="K20" s="33"/>
      <c r="L20" s="33"/>
      <c r="M20" s="33"/>
      <c r="N20" s="2"/>
      <c r="O20" s="51"/>
      <c r="P20" s="201"/>
    </row>
    <row r="21" spans="2:16" x14ac:dyDescent="0.2">
      <c r="B21" s="97" t="s">
        <v>138</v>
      </c>
      <c r="C21" s="47" t="s">
        <v>139</v>
      </c>
      <c r="D21" s="71" t="s">
        <v>245</v>
      </c>
      <c r="E21" s="138">
        <v>40</v>
      </c>
      <c r="F21" s="33"/>
      <c r="G21" s="33"/>
      <c r="H21" s="2"/>
      <c r="I21" s="2"/>
      <c r="J21" s="2"/>
      <c r="K21" s="33"/>
      <c r="L21" s="33"/>
      <c r="M21" s="33"/>
      <c r="N21" s="2"/>
      <c r="O21" s="35"/>
      <c r="P21" s="202"/>
    </row>
    <row r="22" spans="2:16" x14ac:dyDescent="0.2">
      <c r="B22" s="32"/>
      <c r="C22" s="17"/>
      <c r="D22" s="72"/>
      <c r="E22" s="21"/>
      <c r="F22" s="33"/>
      <c r="G22" s="33"/>
      <c r="H22" s="2"/>
      <c r="I22" s="2"/>
      <c r="J22" s="2"/>
      <c r="K22" s="33"/>
      <c r="L22" s="33"/>
      <c r="M22" s="33"/>
      <c r="N22" s="2"/>
      <c r="O22" s="67"/>
      <c r="P22" s="273"/>
    </row>
    <row r="23" spans="2:16" ht="13.5" thickBot="1" x14ac:dyDescent="0.25">
      <c r="B23" s="674" t="s">
        <v>27</v>
      </c>
      <c r="C23" s="675"/>
      <c r="D23" s="685"/>
      <c r="E23" s="235" t="s">
        <v>0</v>
      </c>
      <c r="F23" s="234"/>
      <c r="G23" s="234"/>
      <c r="H23" s="248"/>
      <c r="I23" s="236"/>
      <c r="J23" s="274"/>
      <c r="K23" s="274"/>
      <c r="L23" s="253"/>
      <c r="M23" s="253"/>
      <c r="N23" s="274"/>
      <c r="O23" s="271"/>
      <c r="P23" s="272"/>
    </row>
    <row r="27" spans="2:16" ht="12.75" customHeight="1" x14ac:dyDescent="0.2"/>
  </sheetData>
  <mergeCells count="15">
    <mergeCell ref="B10:N10"/>
    <mergeCell ref="B17:N17"/>
    <mergeCell ref="B18:B19"/>
    <mergeCell ref="C18:C19"/>
    <mergeCell ref="D18:D19"/>
    <mergeCell ref="B23:D23"/>
    <mergeCell ref="B11:B12"/>
    <mergeCell ref="C11:C12"/>
    <mergeCell ref="B15:D15"/>
    <mergeCell ref="D11:D12"/>
    <mergeCell ref="B2:N2"/>
    <mergeCell ref="B3:N3"/>
    <mergeCell ref="B4:B5"/>
    <mergeCell ref="C4:C5"/>
    <mergeCell ref="B8:D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Resumo Cenário Base</vt:lpstr>
      <vt:lpstr>APUCARANA</vt:lpstr>
      <vt:lpstr>CASCAVEL</vt:lpstr>
      <vt:lpstr>CAMPO MOURÂO</vt:lpstr>
      <vt:lpstr>LONDRINA </vt:lpstr>
      <vt:lpstr>MARINGA</vt:lpstr>
      <vt:lpstr>TOLEDO</vt:lpstr>
      <vt:lpstr>UMUARAMA</vt:lpstr>
      <vt:lpstr>CURITIBA</vt:lpstr>
      <vt:lpstr>FOZ DO IGUAÇU</vt:lpstr>
      <vt:lpstr>FRANCISCO BELTRÂO</vt:lpstr>
      <vt:lpstr>PARANAGUÁ</vt:lpstr>
      <vt:lpstr>PARANAVAÍ</vt:lpstr>
      <vt:lpstr>PATO BRANCO</vt:lpstr>
      <vt:lpstr>PONTA GROSSA</vt:lpstr>
      <vt:lpstr>TELEMACO BORBA</vt:lpstr>
      <vt:lpstr>CIANORTE</vt:lpstr>
      <vt:lpstr>LARANJEIRAS DO SUL</vt:lpstr>
      <vt:lpstr>WENCESLAU BRAZ</vt:lpstr>
      <vt:lpstr>SÃO MATEUS DO SUL</vt:lpstr>
      <vt:lpstr>QUEDAS DO IGUAÇU</vt:lpstr>
    </vt:vector>
  </TitlesOfParts>
  <Company>Urbanização de Curitiba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Eng.º Pedro Darci</dc:creator>
  <cp:lastModifiedBy>Ragi Baruch Legnaghi Goncalves</cp:lastModifiedBy>
  <cp:lastPrinted>2023-07-25T19:26:09Z</cp:lastPrinted>
  <dcterms:created xsi:type="dcterms:W3CDTF">2009-03-24T21:53:09Z</dcterms:created>
  <dcterms:modified xsi:type="dcterms:W3CDTF">2024-06-20T16:40:35Z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